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8178cac039d4e0f" /></Relationships>
</file>

<file path=xl/workbook.xml><?xml version="1.0" encoding="utf-8"?>
<x:workbook xmlns:x="http://schemas.openxmlformats.org/spreadsheetml/2006/main">
  <x:sheets>
    <x:sheet xmlns:r="http://schemas.openxmlformats.org/officeDocument/2006/relationships" name="DASHBOARD" sheetId="1" r:id="R046bf48506f14d93"/>
    <x:sheet xmlns:r="http://schemas.openxmlformats.org/officeDocument/2006/relationships" name="START HERE" sheetId="2" r:id="R24924b2378bd4b6e"/>
    <x:sheet xmlns:r="http://schemas.openxmlformats.org/officeDocument/2006/relationships" name="CLAUSE 4" sheetId="3" r:id="Re73898e02df44690"/>
    <x:sheet xmlns:r="http://schemas.openxmlformats.org/officeDocument/2006/relationships" name="CLAUSE 5" sheetId="4" r:id="R62ac6c11f4c14d77"/>
    <x:sheet xmlns:r="http://schemas.openxmlformats.org/officeDocument/2006/relationships" name="CLAUSE 6" sheetId="5" r:id="R8b47242d3282483d"/>
    <x:sheet xmlns:r="http://schemas.openxmlformats.org/officeDocument/2006/relationships" name="CLAUSE 7" sheetId="6" r:id="Rc1b40b485aaa464f"/>
    <x:sheet xmlns:r="http://schemas.openxmlformats.org/officeDocument/2006/relationships" name="CLAUSE 8" sheetId="7" r:id="R09eb0734bce34331"/>
    <x:sheet xmlns:r="http://schemas.openxmlformats.org/officeDocument/2006/relationships" name="CLAUSE 9" sheetId="8" r:id="Ra3fd3553d8604ff9"/>
    <x:sheet xmlns:r="http://schemas.openxmlformats.org/officeDocument/2006/relationships" name="CLAUSE 10" sheetId="9" r:id="Rfe715fa7873543dd"/>
    <x:sheet xmlns:r="http://schemas.openxmlformats.org/officeDocument/2006/relationships" name="ACTION CENTRE" sheetId="10" r:id="Rb6e47bc454fa43d3"/>
    <x:sheet xmlns:r="http://schemas.openxmlformats.org/officeDocument/2006/relationships" name="EXECUTIVE REPORT" sheetId="11" r:id="R68e1cd963db84208"/>
    <x:sheet xmlns:r="http://schemas.openxmlformats.org/officeDocument/2006/relationships" name="GUIDANCE" sheetId="12" r:id="Rfbdcd651dc3f448c"/>
    <x:sheet xmlns:r="http://schemas.openxmlformats.org/officeDocument/2006/relationships" name="_ENGINE" sheetId="13" r:id="Rea256fd851d841f9"/>
    <x:sheet xmlns:r="http://schemas.openxmlformats.org/officeDocument/2006/relationships" name="_LISTS" sheetId="14" r:id="R0e93b9ab44ba49df"/>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 mmm yyyy"/>
    <x:numFmt numFmtId="201" formatCode="0%"/>
    <x:numFmt numFmtId="202" formatCode="0"/>
    <x:numFmt numFmtId="203" formatCode="0&quot;%&quot;"/>
  </x:numFmts>
  <x:fonts count="32">
    <x:font>
      <x:sz val="11"/>
      <x:name val="Carlito"/>
    </x:font>
    <x:font>
      <x:b/>
      <x:sz val="24"/>
      <x:color rgb="FFF6F8FB"/>
      <x:name val="Carlito"/>
    </x:font>
    <x:font>
      <x:b/>
      <x:sz val="8"/>
      <x:color rgb="FF8D99AA"/>
      <x:name val="Carlito"/>
    </x:font>
    <x:font>
      <x:b/>
      <x:sz val="8"/>
      <x:color rgb="FF29D3B5"/>
      <x:name val="Carlito"/>
    </x:font>
    <x:font>
      <x:b/>
      <x:sz val="22"/>
      <x:color rgb="FFF6F8FB"/>
      <x:name val="Carlito"/>
    </x:font>
    <x:font>
      <x:sz val="10"/>
      <x:color rgb="FF8D99AA"/>
      <x:name val="Carlito"/>
    </x:font>
    <x:font>
      <x:sz val="10"/>
      <x:color rgb="FFF6F8FB"/>
      <x:name val="Carlito"/>
    </x:font>
    <x:font>
      <x:b/>
      <x:sz val="20"/>
      <x:color rgb="FFF6F8FB"/>
      <x:name val="Carlito"/>
    </x:font>
    <x:font>
      <x:b/>
      <x:sz val="8"/>
      <x:color rgb="FF648EFF"/>
      <x:name val="Carlito"/>
    </x:font>
    <x:font>
      <x:b/>
      <x:sz val="8"/>
      <x:color rgb="FFA06EFF"/>
      <x:name val="Carlito"/>
    </x:font>
    <x:font>
      <x:b/>
      <x:sz val="8"/>
      <x:color rgb="FF35D08B"/>
      <x:name val="Carlito"/>
    </x:font>
    <x:font>
      <x:sz val="9"/>
      <x:color rgb="FFF6F8FB"/>
      <x:name val="Carlito"/>
    </x:font>
    <x:font>
      <x:b/>
      <x:sz val="8"/>
      <x:color rgb="FF111111"/>
      <x:name val="Carlito"/>
    </x:font>
    <x:font>
      <x:sz val="8"/>
      <x:color rgb="FF111111"/>
      <x:name val="Carlito"/>
    </x:font>
    <x:font>
      <x:b/>
      <x:sz val="18"/>
      <x:color rgb="FFFF6878"/>
      <x:name val="Carlito"/>
    </x:font>
    <x:font>
      <x:b/>
      <x:sz val="18"/>
      <x:color rgb="FFF2B84B"/>
      <x:name val="Carlito"/>
    </x:font>
    <x:font>
      <x:b/>
      <x:sz val="18"/>
      <x:color rgb="FFA06EFF"/>
      <x:name val="Carlito"/>
    </x:font>
    <x:font>
      <x:b/>
      <x:sz val="18"/>
      <x:color rgb="FF29D3B5"/>
      <x:name val="Carlito"/>
    </x:font>
    <x:font>
      <x:b/>
      <x:sz val="7"/>
      <x:color rgb="FF8D99AA"/>
      <x:name val="Carlito"/>
    </x:font>
    <x:font>
      <x:sz val="8"/>
      <x:color rgb="FFF6F8FB"/>
      <x:name val="Carlito"/>
    </x:font>
    <x:font>
      <x:sz val="8"/>
      <x:color rgb="FF8D99AA"/>
      <x:name val="Carlito"/>
    </x:font>
    <x:font>
      <x:b/>
      <x:sz val="18"/>
      <x:color rgb="FF648EFF"/>
      <x:name val="Carlito"/>
    </x:font>
    <x:font>
      <x:b/>
      <x:sz val="12"/>
      <x:color rgb="FFF6F8FB"/>
      <x:name val="Carlito"/>
    </x:font>
    <x:font>
      <x:b/>
      <x:sz val="9"/>
      <x:color rgb="FF29D3B5"/>
      <x:name val="Carlito"/>
    </x:font>
    <x:font>
      <x:b/>
      <x:sz val="10"/>
      <x:color rgb="FFF2B84B"/>
      <x:name val="Carlito"/>
    </x:font>
    <x:font>
      <x:b/>
      <x:sz val="9"/>
      <x:color rgb="FF8D99AA"/>
      <x:name val="Carlito"/>
    </x:font>
    <x:font>
      <x:b/>
      <x:sz val="18"/>
      <x:color rgb="FF35D08B"/>
      <x:name val="Carlito"/>
    </x:font>
    <x:font>
      <x:b/>
      <x:sz val="18"/>
      <x:color rgb="FF8D99AA"/>
      <x:name val="Carlito"/>
    </x:font>
    <x:font>
      <x:b/>
      <x:sz val="13"/>
      <x:color rgb="FF29D3B5"/>
      <x:name val="Carlito"/>
    </x:font>
    <x:font>
      <x:b/>
      <x:sz val="9"/>
      <x:color rgb="FFF6F8FB"/>
      <x:name val="Carlito"/>
    </x:font>
    <x:font>
      <x:sz val="9"/>
      <x:color rgb="FF8D99AA"/>
      <x:name val="Carlito"/>
    </x:font>
    <x:font>
      <x:b/>
      <x:sz val="10"/>
      <x:color rgb="FF0B0F14"/>
      <x:name val="Carlito"/>
    </x:font>
  </x:fonts>
  <x:fills count="9">
    <x:fill>
      <x:patternFill patternType="none"/>
    </x:fill>
    <x:fill>
      <x:patternFill patternType="gray125"/>
    </x:fill>
    <x:fill>
      <x:patternFill patternType="solid">
        <x:fgColor rgb="FF070A0F"/>
      </x:patternFill>
    </x:fill>
    <x:fill>
      <x:patternFill patternType="solid">
        <x:fgColor rgb="FF0D121A"/>
      </x:patternFill>
    </x:fill>
    <x:fill>
      <x:patternFill patternType="solid">
        <x:fgColor rgb="FF18212D"/>
      </x:patternFill>
    </x:fill>
    <x:fill>
      <x:patternFill patternType="solid">
        <x:fgColor rgb="FF121923"/>
      </x:patternFill>
    </x:fill>
    <x:fill>
      <x:patternFill patternType="solid">
        <x:fgColor rgb="FFD8DEE6"/>
      </x:patternFill>
    </x:fill>
    <x:fill>
      <x:patternFill patternType="solid">
        <x:fgColor rgb="FF151E2A"/>
      </x:patternFill>
    </x:fill>
    <x:fill>
      <x:patternFill patternType="solid">
        <x:fgColor rgb="FF29D3B5"/>
      </x:patternFill>
    </x:fill>
  </x:fills>
  <x:borders count="2">
    <x:border/>
    <x:border/>
  </x:borders>
  <x:cellStyleXfs count="1">
    <x:xf numFmtId="0" fontId="0" fillId="0" borderId="0"/>
  </x:cellStyleXfs>
  <x:cellXfs count="240">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0" fillId="3" borderId="0" xfId="0" applyNumberFormat="1" applyFont="1" applyFill="1" applyBorder="1"/>
    <x:xf numFmtId="0" fontId="0" fillId="3" borderId="1" xfId="0" applyNumberFormat="1" applyFont="1" applyFill="1" applyBorder="1"/>
    <x:xf numFmtId="0" fontId="1" fillId="3" borderId="0" xfId="0" applyNumberFormat="1" applyFont="1" applyFill="1" applyBorder="1"/>
    <x:xf numFmtId="0" fontId="1" fillId="3" borderId="0" xfId="0" applyNumberFormat="1" applyFont="1" applyFill="1" applyBorder="1" applyAlignment="1">
      <x:alignment horizontal="center"/>
    </x:xf>
    <x:xf numFmtId="0" fontId="1" fillId="3" borderId="0" xfId="0" applyNumberFormat="1" applyFont="1" applyFill="1" applyBorder="1" applyAlignment="1">
      <x:alignment horizontal="center" vertical="center"/>
    </x:xf>
    <x:xf numFmtId="0" fontId="1" fillId="3" borderId="1" xfId="0" applyNumberFormat="1" applyFont="1" applyFill="1" applyBorder="1"/>
    <x:xf numFmtId="0" fontId="1" fillId="3" borderId="1" xfId="0" applyNumberFormat="1" applyFont="1" applyFill="1" applyBorder="1" applyAlignment="1">
      <x:alignment horizontal="center"/>
    </x:xf>
    <x:xf numFmtId="0" fontId="1" fillId="3" borderId="1" xfId="0" applyNumberFormat="1" applyFont="1" applyFill="1" applyBorder="1" applyAlignment="1">
      <x:alignment horizontal="center" vertical="center"/>
    </x:xf>
    <x:xf numFmtId="0" fontId="2" fillId="3" borderId="0" xfId="0" applyNumberFormat="1" applyFont="1" applyFill="1" applyBorder="1"/>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2" fillId="3" borderId="1" xfId="0" applyNumberFormat="1" applyFont="1" applyFill="1" applyBorder="1"/>
    <x:xf numFmtId="0" fontId="2" fillId="3" borderId="1" xfId="0" applyNumberFormat="1" applyFont="1" applyFill="1" applyBorder="1" applyAlignment="1">
      <x:alignment horizontal="center"/>
    </x:xf>
    <x:xf numFmtId="0" fontId="2" fillId="3" borderId="1" xfId="0" applyNumberFormat="1" applyFont="1" applyFill="1" applyBorder="1" applyAlignment="1">
      <x:alignment horizontal="center" vertical="center"/>
    </x:xf>
    <x:xf numFmtId="0" fontId="2" fillId="3" borderId="0" xfId="0" applyNumberFormat="1" applyFont="1" applyFill="1" applyBorder="1" applyAlignment="1">
      <x:alignment horizontal="left"/>
    </x:xf>
    <x:xf numFmtId="0" fontId="2" fillId="3" borderId="0" xfId="0" applyNumberFormat="1" applyFont="1" applyFill="1" applyBorder="1" applyAlignment="1">
      <x:alignment horizontal="left" vertical="center"/>
    </x:xf>
    <x:xf numFmtId="0" fontId="2" fillId="3" borderId="1" xfId="0" applyNumberFormat="1" applyFont="1" applyFill="1" applyBorder="1" applyAlignment="1">
      <x:alignment horizontal="left"/>
    </x:xf>
    <x:xf numFmtId="0" fontId="2" fillId="3" borderId="1" xfId="0" applyNumberFormat="1" applyFont="1" applyFill="1" applyBorder="1" applyAlignment="1">
      <x:alignment horizontal="lef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left"/>
    </x:xf>
    <x:xf numFmtId="0" fontId="3" fillId="4" borderId="0" xfId="0" applyNumberFormat="1" applyFont="1" applyFill="1" applyBorder="1" applyAlignment="1">
      <x:alignment horizontal="left"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left"/>
    </x:xf>
    <x:xf numFmtId="0" fontId="3" fillId="4" borderId="1" xfId="0" applyNumberFormat="1" applyFont="1" applyFill="1" applyBorder="1" applyAlignment="1">
      <x:alignment horizontal="left" vertical="center"/>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vertical="top" wrapText="1"/>
    </x:xf>
    <x:xf numFmtId="0" fontId="5" fillId="2" borderId="1" xfId="0" applyNumberFormat="1" applyFont="1" applyFill="1" applyBorder="1"/>
    <x:xf numFmtId="0" fontId="5" fillId="2" borderId="1" xfId="0" applyNumberFormat="1" applyFont="1" applyFill="1" applyBorder="1" applyAlignment="1">
      <x:alignment wrapText="1"/>
    </x:xf>
    <x:xf numFmtId="0" fontId="5" fillId="2" borderId="1" xfId="0" applyNumberFormat="1" applyFont="1" applyFill="1" applyBorder="1" applyAlignment="1">
      <x:alignment vertical="top" wrapText="1"/>
    </x:xf>
    <x:xf numFmtId="0" fontId="0" fillId="5" borderId="0" xfId="0" applyNumberFormat="1" applyFont="1" applyFill="1" applyBorder="1"/>
    <x:xf numFmtId="0" fontId="0" fillId="5" borderId="1"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vertical="top" wrapText="1"/>
    </x:xf>
    <x:xf numFmtId="0" fontId="6" fillId="5" borderId="1" xfId="0" applyNumberFormat="1" applyFont="1" applyFill="1" applyBorder="1"/>
    <x:xf numFmtId="0" fontId="6" fillId="5" borderId="1" xfId="0" applyNumberFormat="1" applyFont="1" applyFill="1" applyBorder="1" applyAlignment="1">
      <x:alignment wrapText="1"/>
    </x:xf>
    <x:xf numFmtId="0" fontId="6" fillId="5" borderId="1" xfId="0" applyNumberFormat="1" applyFont="1" applyFill="1" applyBorder="1" applyAlignment="1">
      <x:alignment vertical="top" wrapText="1"/>
    </x:xf>
    <x:xf numFmtId="0" fontId="2" fillId="2" borderId="0" xfId="0" applyNumberFormat="1" applyFont="1" applyFill="1" applyBorder="1"/>
    <x:xf numFmtId="0" fontId="2" fillId="2" borderId="1" xfId="0" applyNumberFormat="1" applyFont="1" applyFill="1" applyBorder="1"/>
    <x:xf numFmtId="200" fontId="6" fillId="5" borderId="0" xfId="0" applyNumberFormat="1" applyFont="1" applyFill="1" applyBorder="1" applyAlignment="1">
      <x:alignment vertical="top" wrapText="1"/>
    </x:xf>
    <x:xf numFmtId="200" fontId="0" fillId="5" borderId="0" xfId="0" applyNumberFormat="1" applyFont="1" applyFill="1" applyBorder="1"/>
    <x:xf numFmtId="200" fontId="6" fillId="5" borderId="1" xfId="0" applyNumberFormat="1" applyFont="1" applyFill="1" applyBorder="1" applyAlignment="1">
      <x:alignment vertical="top" wrapText="1"/>
    </x:xf>
    <x:xf numFmtId="200" fontId="0" fillId="5" borderId="1" xfId="0" applyNumberFormat="1" applyFont="1" applyFill="1" applyBorder="1"/>
    <x:xf numFmtId="0" fontId="2" fillId="5" borderId="0" xfId="0" applyNumberFormat="1" applyFont="1" applyFill="1" applyBorder="1"/>
    <x:xf numFmtId="0" fontId="2" fillId="5" borderId="0" xfId="0" applyNumberFormat="1" applyFont="1" applyFill="1" applyBorder="1" applyAlignment="1">
      <x:alignment vertical="center"/>
    </x:xf>
    <x:xf numFmtId="0" fontId="2" fillId="5" borderId="1" xfId="0" applyNumberFormat="1" applyFont="1" applyFill="1" applyBorder="1"/>
    <x:xf numFmtId="0" fontId="2" fillId="5" borderId="1" xfId="0" applyNumberFormat="1" applyFont="1" applyFill="1" applyBorder="1" applyAlignment="1">
      <x:alignment vertical="center"/>
    </x:xf>
    <x:xf numFmtId="0" fontId="7" fillId="5" borderId="0" xfId="0" applyNumberFormat="1" applyFont="1" applyFill="1" applyBorder="1"/>
    <x:xf numFmtId="201" fontId="7" fillId="5" borderId="0" xfId="0" applyNumberFormat="1" applyFont="1" applyFill="1" applyBorder="1"/>
    <x:xf numFmtId="201" fontId="7" fillId="5" borderId="0" xfId="0" applyNumberFormat="1" applyFont="1" applyFill="1" applyBorder="1" applyAlignment="1">
      <x:alignment vertical="center"/>
    </x:xf>
    <x:xf numFmtId="0" fontId="7" fillId="5" borderId="1" xfId="0" applyNumberFormat="1" applyFont="1" applyFill="1" applyBorder="1"/>
    <x:xf numFmtId="201" fontId="7" fillId="5" borderId="1" xfId="0" applyNumberFormat="1" applyFont="1" applyFill="1" applyBorder="1"/>
    <x:xf numFmtId="201" fontId="7" fillId="5" borderId="1" xfId="0" applyNumberFormat="1" applyFont="1" applyFill="1" applyBorder="1" applyAlignment="1">
      <x:alignment vertical="center"/>
    </x:xf>
    <x:xf numFmtId="0" fontId="3" fillId="5" borderId="0" xfId="0" applyNumberFormat="1" applyFont="1" applyFill="1" applyBorder="1"/>
    <x:xf numFmtId="0" fontId="3" fillId="5" borderId="0" xfId="0" applyNumberFormat="1" applyFont="1" applyFill="1" applyBorder="1" applyAlignment="1">
      <x:alignment horizontal="left"/>
    </x:xf>
    <x:xf numFmtId="0" fontId="3" fillId="5" borderId="1" xfId="0" applyNumberFormat="1" applyFont="1" applyFill="1" applyBorder="1"/>
    <x:xf numFmtId="0" fontId="3" fillId="5" borderId="1" xfId="0" applyNumberFormat="1" applyFont="1" applyFill="1" applyBorder="1" applyAlignment="1">
      <x:alignment horizontal="left"/>
    </x:xf>
    <x:xf numFmtId="0" fontId="8" fillId="5" borderId="0" xfId="0" applyNumberFormat="1" applyFont="1" applyFill="1" applyBorder="1"/>
    <x:xf numFmtId="0" fontId="8" fillId="5" borderId="0" xfId="0" applyNumberFormat="1" applyFont="1" applyFill="1" applyBorder="1" applyAlignment="1">
      <x:alignment horizontal="left"/>
    </x:xf>
    <x:xf numFmtId="0" fontId="8" fillId="5" borderId="1" xfId="0" applyNumberFormat="1" applyFont="1" applyFill="1" applyBorder="1"/>
    <x:xf numFmtId="0" fontId="8" fillId="5" borderId="1" xfId="0" applyNumberFormat="1" applyFont="1" applyFill="1" applyBorder="1" applyAlignment="1">
      <x:alignment horizontal="left"/>
    </x:xf>
    <x:xf numFmtId="0" fontId="9" fillId="5" borderId="0" xfId="0" applyNumberFormat="1" applyFont="1" applyFill="1" applyBorder="1"/>
    <x:xf numFmtId="0" fontId="9" fillId="5" borderId="0" xfId="0" applyNumberFormat="1" applyFont="1" applyFill="1" applyBorder="1" applyAlignment="1">
      <x:alignment horizontal="left"/>
    </x:xf>
    <x:xf numFmtId="0" fontId="9" fillId="5" borderId="1" xfId="0" applyNumberFormat="1" applyFont="1" applyFill="1" applyBorder="1"/>
    <x:xf numFmtId="0" fontId="9" fillId="5" borderId="1" xfId="0" applyNumberFormat="1" applyFont="1" applyFill="1" applyBorder="1" applyAlignment="1">
      <x:alignment horizontal="left"/>
    </x:xf>
    <x:xf numFmtId="0" fontId="10" fillId="5" borderId="0" xfId="0" applyNumberFormat="1" applyFont="1" applyFill="1" applyBorder="1"/>
    <x:xf numFmtId="0" fontId="10" fillId="5" borderId="0" xfId="0" applyNumberFormat="1" applyFont="1" applyFill="1" applyBorder="1" applyAlignment="1">
      <x:alignment horizontal="left"/>
    </x:xf>
    <x:xf numFmtId="0" fontId="10" fillId="5" borderId="1" xfId="0" applyNumberFormat="1" applyFont="1" applyFill="1" applyBorder="1"/>
    <x:xf numFmtId="0" fontId="10" fillId="5" borderId="1" xfId="0" applyNumberFormat="1" applyFont="1" applyFill="1" applyBorder="1" applyAlignment="1">
      <x:alignment horizontal="left"/>
    </x:xf>
    <x:xf numFmtId="0" fontId="11" fillId="4" borderId="0" xfId="0" applyNumberFormat="1" applyFont="1" applyFill="1" applyBorder="1"/>
    <x:xf numFmtId="0" fontId="11" fillId="4" borderId="0" xfId="0" applyNumberFormat="1" applyFont="1" applyFill="1" applyBorder="1" applyAlignment="1">
      <x:alignment wrapText="1"/>
    </x:xf>
    <x:xf numFmtId="0" fontId="11" fillId="4" borderId="0" xfId="0" applyNumberFormat="1" applyFont="1" applyFill="1" applyBorder="1" applyAlignment="1">
      <x:alignment vertical="center" wrapText="1"/>
    </x:xf>
    <x:xf numFmtId="0" fontId="11" fillId="4" borderId="1" xfId="0" applyNumberFormat="1" applyFont="1" applyFill="1" applyBorder="1"/>
    <x:xf numFmtId="0" fontId="11" fillId="4" borderId="1" xfId="0" applyNumberFormat="1" applyFont="1" applyFill="1" applyBorder="1" applyAlignment="1">
      <x:alignment wrapText="1"/>
    </x:xf>
    <x:xf numFmtId="0" fontId="11" fillId="4" borderId="1" xfId="0" applyNumberFormat="1" applyFont="1" applyFill="1" applyBorder="1" applyAlignment="1">
      <x:alignment vertical="center" wrapText="1"/>
    </x:xf>
    <x:xf numFmtId="0" fontId="0" fillId="6" borderId="0" xfId="0" applyNumberFormat="1" applyFont="1" applyFill="1" applyBorder="1"/>
    <x:xf numFmtId="0" fontId="12" fillId="6" borderId="0" xfId="0" applyNumberFormat="1" applyFont="1" applyFill="1" applyBorder="1"/>
    <x:xf numFmtId="0" fontId="0" fillId="6" borderId="1" xfId="0" applyNumberFormat="1" applyFont="1" applyFill="1" applyBorder="1"/>
    <x:xf numFmtId="0" fontId="12" fillId="6" borderId="1" xfId="0" applyNumberFormat="1" applyFont="1" applyFill="1" applyBorder="1"/>
    <x:xf numFmtId="0" fontId="13" fillId="0" borderId="0" xfId="0" applyNumberFormat="1" applyFont="1" applyFill="1" applyBorder="1"/>
    <x:xf numFmtId="0" fontId="13" fillId="0" borderId="0" xfId="0" applyNumberFormat="1" applyFont="1" applyFill="1" applyBorder="1" applyAlignment="1">
      <x:alignment wrapText="1"/>
    </x:xf>
    <x:xf numFmtId="0" fontId="13" fillId="0" borderId="1" xfId="0" applyNumberFormat="1" applyFont="1" applyFill="1" applyBorder="1"/>
    <x:xf numFmtId="0" fontId="13" fillId="0" borderId="1" xfId="0" applyNumberFormat="1" applyFont="1" applyFill="1" applyBorder="1" applyAlignment="1">
      <x:alignment wrapText="1"/>
    </x:xf>
    <x:xf numFmtId="0" fontId="14" fillId="5" borderId="0" xfId="0" applyNumberFormat="1" applyFont="1" applyFill="1" applyBorder="1"/>
    <x:xf numFmtId="202" fontId="14" fillId="5" borderId="0" xfId="0" applyNumberFormat="1" applyFont="1" applyFill="1" applyBorder="1"/>
    <x:xf numFmtId="0" fontId="14" fillId="5" borderId="1" xfId="0" applyNumberFormat="1" applyFont="1" applyFill="1" applyBorder="1"/>
    <x:xf numFmtId="202" fontId="14" fillId="5" borderId="1" xfId="0" applyNumberFormat="1" applyFont="1" applyFill="1" applyBorder="1"/>
    <x:xf numFmtId="0" fontId="15" fillId="5" borderId="0" xfId="0" applyNumberFormat="1" applyFont="1" applyFill="1" applyBorder="1"/>
    <x:xf numFmtId="202" fontId="15" fillId="5" borderId="0" xfId="0" applyNumberFormat="1" applyFont="1" applyFill="1" applyBorder="1"/>
    <x:xf numFmtId="0" fontId="15" fillId="5" borderId="1" xfId="0" applyNumberFormat="1" applyFont="1" applyFill="1" applyBorder="1"/>
    <x:xf numFmtId="202" fontId="15" fillId="5" borderId="1" xfId="0" applyNumberFormat="1" applyFont="1" applyFill="1" applyBorder="1"/>
    <x:xf numFmtId="0" fontId="16" fillId="5" borderId="0" xfId="0" applyNumberFormat="1" applyFont="1" applyFill="1" applyBorder="1"/>
    <x:xf numFmtId="202" fontId="16" fillId="5" borderId="0" xfId="0" applyNumberFormat="1" applyFont="1" applyFill="1" applyBorder="1"/>
    <x:xf numFmtId="0" fontId="16" fillId="5" borderId="1" xfId="0" applyNumberFormat="1" applyFont="1" applyFill="1" applyBorder="1"/>
    <x:xf numFmtId="202" fontId="16" fillId="5" borderId="1" xfId="0" applyNumberFormat="1" applyFont="1" applyFill="1" applyBorder="1"/>
    <x:xf numFmtId="0" fontId="17" fillId="5" borderId="0" xfId="0" applyNumberFormat="1" applyFont="1" applyFill="1" applyBorder="1"/>
    <x:xf numFmtId="202" fontId="17" fillId="5" borderId="0" xfId="0" applyNumberFormat="1" applyFont="1" applyFill="1" applyBorder="1"/>
    <x:xf numFmtId="0" fontId="17" fillId="5" borderId="1" xfId="0" applyNumberFormat="1" applyFont="1" applyFill="1" applyBorder="1"/>
    <x:xf numFmtId="202" fontId="17" fillId="5" borderId="1" xfId="0" applyNumberFormat="1" applyFont="1" applyFill="1" applyBorder="1"/>
    <x:xf numFmtId="0" fontId="18" fillId="4" borderId="0" xfId="0" applyNumberFormat="1" applyFont="1" applyFill="1" applyBorder="1"/>
    <x:xf numFmtId="0" fontId="18" fillId="4" borderId="0" xfId="0" applyNumberFormat="1" applyFont="1" applyFill="1" applyBorder="1" applyAlignment="1">
      <x:alignment wrapText="1"/>
    </x:xf>
    <x:xf numFmtId="0" fontId="18" fillId="4" borderId="0" xfId="0" applyNumberFormat="1" applyFont="1" applyFill="1" applyBorder="1" applyAlignment="1">
      <x:alignment vertical="center" wrapText="1"/>
    </x:xf>
    <x:xf numFmtId="0" fontId="18" fillId="4" borderId="1" xfId="0" applyNumberFormat="1" applyFont="1" applyFill="1" applyBorder="1"/>
    <x:xf numFmtId="0" fontId="18" fillId="4" borderId="1" xfId="0" applyNumberFormat="1" applyFont="1" applyFill="1" applyBorder="1" applyAlignment="1">
      <x:alignment wrapText="1"/>
    </x:xf>
    <x:xf numFmtId="0" fontId="18" fillId="4" borderId="1" xfId="0" applyNumberFormat="1" applyFont="1" applyFill="1" applyBorder="1" applyAlignment="1">
      <x:alignment vertical="center" wrapText="1"/>
    </x:xf>
    <x:xf numFmtId="0" fontId="19" fillId="5" borderId="0" xfId="0" applyNumberFormat="1" applyFont="1" applyFill="1" applyBorder="1"/>
    <x:xf numFmtId="0" fontId="19" fillId="5" borderId="0" xfId="0" applyNumberFormat="1" applyFont="1" applyFill="1" applyBorder="1" applyAlignment="1">
      <x:alignment wrapText="1"/>
    </x:xf>
    <x:xf numFmtId="0" fontId="19" fillId="5" borderId="0" xfId="0" applyNumberFormat="1" applyFont="1" applyFill="1" applyBorder="1" applyAlignment="1">
      <x:alignment vertical="center" wrapText="1"/>
    </x:xf>
    <x:xf numFmtId="0" fontId="19" fillId="5" borderId="1" xfId="0" applyNumberFormat="1" applyFont="1" applyFill="1" applyBorder="1"/>
    <x:xf numFmtId="0" fontId="19" fillId="5" borderId="1" xfId="0" applyNumberFormat="1" applyFont="1" applyFill="1" applyBorder="1" applyAlignment="1">
      <x:alignment wrapText="1"/>
    </x:xf>
    <x:xf numFmtId="0" fontId="19" fillId="5" borderId="1" xfId="0" applyNumberFormat="1" applyFont="1" applyFill="1" applyBorder="1" applyAlignment="1">
      <x:alignment vertical="center" wrapText="1"/>
    </x:xf>
    <x:xf numFmtId="0" fontId="20" fillId="5" borderId="0" xfId="0" applyNumberFormat="1" applyFont="1" applyFill="1" applyBorder="1" applyAlignment="1">
      <x:alignment vertical="center" wrapText="1"/>
    </x:xf>
    <x:xf numFmtId="0" fontId="20" fillId="5" borderId="1" xfId="0" applyNumberFormat="1" applyFont="1" applyFill="1" applyBorder="1" applyAlignment="1">
      <x:alignment vertical="center" wrapText="1"/>
    </x:xf>
    <x:xf numFmtId="203" fontId="19" fillId="5" borderId="0" xfId="0" applyNumberFormat="1" applyFont="1" applyFill="1" applyBorder="1" applyAlignment="1">
      <x:alignment vertical="center" wrapText="1"/>
    </x:xf>
    <x:xf numFmtId="203" fontId="19" fillId="5" borderId="1" xfId="0" applyNumberFormat="1" applyFont="1" applyFill="1" applyBorder="1" applyAlignment="1">
      <x:alignment vertical="center" wrapText="1"/>
    </x:xf>
    <x:xf numFmtId="0" fontId="0" fillId="7" borderId="0" xfId="0" applyNumberFormat="1" applyFont="1" applyFill="1" applyBorder="1"/>
    <x:xf numFmtId="0" fontId="19" fillId="7" borderId="0" xfId="0" applyNumberFormat="1" applyFont="1" applyFill="1" applyBorder="1"/>
    <x:xf numFmtId="0" fontId="19" fillId="7" borderId="0" xfId="0" applyNumberFormat="1" applyFont="1" applyFill="1" applyBorder="1" applyAlignment="1">
      <x:alignment wrapText="1"/>
    </x:xf>
    <x:xf numFmtId="0" fontId="19" fillId="7" borderId="0" xfId="0" applyNumberFormat="1" applyFont="1" applyFill="1" applyBorder="1" applyAlignment="1">
      <x:alignment vertical="center" wrapText="1"/>
    </x:xf>
    <x:xf numFmtId="0" fontId="0" fillId="7" borderId="1" xfId="0" applyNumberFormat="1" applyFont="1" applyFill="1" applyBorder="1"/>
    <x:xf numFmtId="0" fontId="19" fillId="7" borderId="1" xfId="0" applyNumberFormat="1" applyFont="1" applyFill="1" applyBorder="1"/>
    <x:xf numFmtId="0" fontId="19" fillId="7" borderId="1" xfId="0" applyNumberFormat="1" applyFont="1" applyFill="1" applyBorder="1" applyAlignment="1">
      <x:alignment wrapText="1"/>
    </x:xf>
    <x:xf numFmtId="0" fontId="19" fillId="7" borderId="1" xfId="0" applyNumberFormat="1" applyFont="1" applyFill="1" applyBorder="1" applyAlignment="1">
      <x:alignment vertical="center" wrapText="1"/>
    </x:xf>
    <x:xf numFmtId="0" fontId="20" fillId="7" borderId="0" xfId="0" applyNumberFormat="1" applyFont="1" applyFill="1" applyBorder="1" applyAlignment="1">
      <x:alignment vertical="center" wrapText="1"/>
    </x:xf>
    <x:xf numFmtId="0" fontId="20" fillId="7" borderId="1" xfId="0" applyNumberFormat="1" applyFont="1" applyFill="1" applyBorder="1" applyAlignment="1">
      <x:alignment vertical="center" wrapText="1"/>
    </x:xf>
    <x:xf numFmtId="203" fontId="19" fillId="7" borderId="0" xfId="0" applyNumberFormat="1" applyFont="1" applyFill="1" applyBorder="1" applyAlignment="1">
      <x:alignment vertical="center" wrapText="1"/>
    </x:xf>
    <x:xf numFmtId="203" fontId="19" fillId="7" borderId="1" xfId="0" applyNumberFormat="1" applyFont="1" applyFill="1" applyBorder="1" applyAlignment="1">
      <x:alignment vertical="center" wrapText="1"/>
    </x:xf>
    <x:xf numFmtId="0" fontId="21" fillId="5" borderId="0" xfId="0" applyNumberFormat="1" applyFont="1" applyFill="1" applyBorder="1"/>
    <x:xf numFmtId="202" fontId="21" fillId="5" borderId="0" xfId="0" applyNumberFormat="1" applyFont="1" applyFill="1" applyBorder="1"/>
    <x:xf numFmtId="0" fontId="21" fillId="5" borderId="1" xfId="0" applyNumberFormat="1" applyFont="1" applyFill="1" applyBorder="1"/>
    <x:xf numFmtId="202" fontId="21" fillId="5" borderId="1"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wrapText="1"/>
    </x:xf>
    <x:xf numFmtId="0" fontId="2" fillId="4" borderId="1" xfId="0" applyNumberFormat="1" applyFont="1" applyFill="1" applyBorder="1"/>
    <x:xf numFmtId="0" fontId="2" fillId="4" borderId="1" xfId="0" applyNumberFormat="1" applyFont="1" applyFill="1" applyBorder="1" applyAlignment="1">
      <x:alignment wrapText="1"/>
    </x:xf>
    <x:xf numFmtId="0" fontId="22" fillId="5" borderId="0" xfId="0" applyNumberFormat="1" applyFont="1" applyFill="1" applyBorder="1"/>
    <x:xf numFmtId="0" fontId="22" fillId="5" borderId="1" xfId="0" applyNumberFormat="1" applyFont="1" applyFill="1" applyBorder="1"/>
    <x:xf numFmtId="0" fontId="20" fillId="5" borderId="0" xfId="0" applyNumberFormat="1" applyFont="1" applyFill="1" applyBorder="1"/>
    <x:xf numFmtId="0" fontId="20" fillId="5" borderId="1" xfId="0" applyNumberFormat="1" applyFont="1" applyFill="1" applyBorder="1"/>
    <x:xf numFmtId="0" fontId="11" fillId="5" borderId="0" xfId="0" applyNumberFormat="1" applyFont="1" applyFill="1" applyBorder="1"/>
    <x:xf numFmtId="0" fontId="11" fillId="5" borderId="1" xfId="0" applyNumberFormat="1" applyFont="1" applyFill="1" applyBorder="1"/>
    <x:xf numFmtId="201" fontId="11" fillId="5" borderId="0" xfId="0" applyNumberFormat="1" applyFont="1" applyFill="1" applyBorder="1"/>
    <x:xf numFmtId="201" fontId="11" fillId="5" borderId="1" xfId="0" applyNumberFormat="1" applyFont="1" applyFill="1" applyBorder="1"/>
    <x:xf numFmtId="0" fontId="23" fillId="5" borderId="0" xfId="0" applyNumberFormat="1" applyFont="1" applyFill="1" applyBorder="1"/>
    <x:xf numFmtId="0" fontId="23" fillId="5" borderId="1" xfId="0" applyNumberFormat="1" applyFont="1" applyFill="1" applyBorder="1"/>
    <x:xf numFmtId="0" fontId="24" fillId="5" borderId="0" xfId="0" applyNumberFormat="1" applyFont="1" applyFill="1" applyBorder="1"/>
    <x:xf numFmtId="0" fontId="24" fillId="5" borderId="0" xfId="0" applyNumberFormat="1" applyFont="1" applyFill="1" applyBorder="1" applyAlignment="1">
      <x:alignment horizontal="right"/>
    </x:xf>
    <x:xf numFmtId="0" fontId="24" fillId="5" borderId="1" xfId="0" applyNumberFormat="1" applyFont="1" applyFill="1" applyBorder="1"/>
    <x:xf numFmtId="0" fontId="24" fillId="5" borderId="1" xfId="0" applyNumberFormat="1" applyFont="1" applyFill="1" applyBorder="1" applyAlignment="1">
      <x:alignment horizontal="right"/>
    </x:xf>
    <x:xf numFmtId="0" fontId="11" fillId="7" borderId="0" xfId="0" applyNumberFormat="1" applyFont="1" applyFill="1" applyBorder="1"/>
    <x:xf numFmtId="0" fontId="11" fillId="7" borderId="1" xfId="0" applyNumberFormat="1" applyFont="1" applyFill="1" applyBorder="1"/>
    <x:xf numFmtId="201" fontId="11" fillId="7" borderId="0" xfId="0" applyNumberFormat="1" applyFont="1" applyFill="1" applyBorder="1"/>
    <x:xf numFmtId="201" fontId="11" fillId="7" borderId="1" xfId="0" applyNumberFormat="1" applyFont="1" applyFill="1" applyBorder="1"/>
    <x:xf numFmtId="0" fontId="23" fillId="7" borderId="0" xfId="0" applyNumberFormat="1" applyFont="1" applyFill="1" applyBorder="1"/>
    <x:xf numFmtId="0" fontId="23" fillId="7" borderId="1" xfId="0" applyNumberFormat="1" applyFont="1" applyFill="1" applyBorder="1"/>
    <x:xf numFmtId="0" fontId="24" fillId="7" borderId="0" xfId="0" applyNumberFormat="1" applyFont="1" applyFill="1" applyBorder="1"/>
    <x:xf numFmtId="0" fontId="24" fillId="7" borderId="0" xfId="0" applyNumberFormat="1" applyFont="1" applyFill="1" applyBorder="1" applyAlignment="1">
      <x:alignment horizontal="right"/>
    </x:xf>
    <x:xf numFmtId="0" fontId="24" fillId="7" borderId="1" xfId="0" applyNumberFormat="1" applyFont="1" applyFill="1" applyBorder="1"/>
    <x:xf numFmtId="0" fontId="24" fillId="7" borderId="1" xfId="0" applyNumberFormat="1" applyFont="1" applyFill="1" applyBorder="1" applyAlignment="1">
      <x:alignment horizontal="right"/>
    </x:xf>
    <x:xf numFmtId="0" fontId="25" fillId="5" borderId="0" xfId="0" applyNumberFormat="1" applyFont="1" applyFill="1" applyBorder="1"/>
    <x:xf numFmtId="0" fontId="25" fillId="5" borderId="0" xfId="0" applyNumberFormat="1" applyFont="1" applyFill="1" applyBorder="1" applyAlignment="1">
      <x:alignment vertical="center"/>
    </x:xf>
    <x:xf numFmtId="0" fontId="25" fillId="5" borderId="1" xfId="0" applyNumberFormat="1" applyFont="1" applyFill="1" applyBorder="1"/>
    <x:xf numFmtId="0" fontId="25" fillId="5" borderId="1" xfId="0" applyNumberFormat="1" applyFont="1" applyFill="1" applyBorder="1" applyAlignment="1">
      <x:alignment vertical="center"/>
    </x:xf>
    <x:xf numFmtId="0" fontId="14" fillId="5" borderId="0" xfId="0" applyNumberFormat="1" applyFont="1" applyFill="1" applyBorder="1" applyAlignment="1">
      <x:alignment horizontal="right"/>
    </x:xf>
    <x:xf numFmtId="0" fontId="14" fillId="5" borderId="0" xfId="0" applyNumberFormat="1" applyFont="1" applyFill="1" applyBorder="1" applyAlignment="1">
      <x:alignment horizontal="right" vertical="center"/>
    </x:xf>
    <x:xf numFmtId="0" fontId="14" fillId="5" borderId="1" xfId="0" applyNumberFormat="1" applyFont="1" applyFill="1" applyBorder="1" applyAlignment="1">
      <x:alignment horizontal="right"/>
    </x:xf>
    <x:xf numFmtId="0" fontId="14" fillId="5" borderId="1" xfId="0" applyNumberFormat="1" applyFont="1" applyFill="1" applyBorder="1" applyAlignment="1">
      <x:alignment horizontal="right" vertical="center"/>
    </x:xf>
    <x:xf numFmtId="0" fontId="15" fillId="5" borderId="0" xfId="0" applyNumberFormat="1" applyFont="1" applyFill="1" applyBorder="1" applyAlignment="1">
      <x:alignment horizontal="right"/>
    </x:xf>
    <x:xf numFmtId="0" fontId="15" fillId="5" borderId="0" xfId="0" applyNumberFormat="1" applyFont="1" applyFill="1" applyBorder="1" applyAlignment="1">
      <x:alignment horizontal="right" vertical="center"/>
    </x:xf>
    <x:xf numFmtId="0" fontId="15" fillId="5" borderId="1" xfId="0" applyNumberFormat="1" applyFont="1" applyFill="1" applyBorder="1" applyAlignment="1">
      <x:alignment horizontal="right"/>
    </x:xf>
    <x:xf numFmtId="0" fontId="15" fillId="5" borderId="1" xfId="0" applyNumberFormat="1" applyFont="1" applyFill="1" applyBorder="1" applyAlignment="1">
      <x:alignment horizontal="right" vertical="center"/>
    </x:xf>
    <x:xf numFmtId="0" fontId="21" fillId="5" borderId="0" xfId="0" applyNumberFormat="1" applyFont="1" applyFill="1" applyBorder="1" applyAlignment="1">
      <x:alignment horizontal="right"/>
    </x:xf>
    <x:xf numFmtId="0" fontId="21" fillId="5" borderId="0" xfId="0" applyNumberFormat="1" applyFont="1" applyFill="1" applyBorder="1" applyAlignment="1">
      <x:alignment horizontal="right" vertical="center"/>
    </x:xf>
    <x:xf numFmtId="0" fontId="21" fillId="5" borderId="1" xfId="0" applyNumberFormat="1" applyFont="1" applyFill="1" applyBorder="1" applyAlignment="1">
      <x:alignment horizontal="right"/>
    </x:xf>
    <x:xf numFmtId="0" fontId="21" fillId="5" borderId="1" xfId="0" applyNumberFormat="1" applyFont="1" applyFill="1" applyBorder="1" applyAlignment="1">
      <x:alignment horizontal="right" vertical="center"/>
    </x:xf>
    <x:xf numFmtId="0" fontId="26" fillId="5" borderId="0" xfId="0" applyNumberFormat="1" applyFont="1" applyFill="1" applyBorder="1"/>
    <x:xf numFmtId="0" fontId="26" fillId="5" borderId="0" xfId="0" applyNumberFormat="1" applyFont="1" applyFill="1" applyBorder="1" applyAlignment="1">
      <x:alignment horizontal="right"/>
    </x:xf>
    <x:xf numFmtId="0" fontId="26" fillId="5" borderId="0" xfId="0" applyNumberFormat="1" applyFont="1" applyFill="1" applyBorder="1" applyAlignment="1">
      <x:alignment horizontal="right" vertical="center"/>
    </x:xf>
    <x:xf numFmtId="0" fontId="26" fillId="5" borderId="1" xfId="0" applyNumberFormat="1" applyFont="1" applyFill="1" applyBorder="1"/>
    <x:xf numFmtId="0" fontId="26" fillId="5" borderId="1" xfId="0" applyNumberFormat="1" applyFont="1" applyFill="1" applyBorder="1" applyAlignment="1">
      <x:alignment horizontal="right"/>
    </x:xf>
    <x:xf numFmtId="0" fontId="26" fillId="5" borderId="1" xfId="0" applyNumberFormat="1" applyFont="1" applyFill="1" applyBorder="1" applyAlignment="1">
      <x:alignment horizontal="right" vertical="center"/>
    </x:xf>
    <x:xf numFmtId="0" fontId="27" fillId="5" borderId="0" xfId="0" applyNumberFormat="1" applyFont="1" applyFill="1" applyBorder="1"/>
    <x:xf numFmtId="0" fontId="27" fillId="5" borderId="0" xfId="0" applyNumberFormat="1" applyFont="1" applyFill="1" applyBorder="1" applyAlignment="1">
      <x:alignment horizontal="right"/>
    </x:xf>
    <x:xf numFmtId="0" fontId="27" fillId="5" borderId="0" xfId="0" applyNumberFormat="1" applyFont="1" applyFill="1" applyBorder="1" applyAlignment="1">
      <x:alignment horizontal="right" vertical="center"/>
    </x:xf>
    <x:xf numFmtId="0" fontId="27" fillId="5" borderId="1" xfId="0" applyNumberFormat="1" applyFont="1" applyFill="1" applyBorder="1"/>
    <x:xf numFmtId="0" fontId="27" fillId="5" borderId="1" xfId="0" applyNumberFormat="1" applyFont="1" applyFill="1" applyBorder="1" applyAlignment="1">
      <x:alignment horizontal="right"/>
    </x:xf>
    <x:xf numFmtId="0" fontId="27" fillId="5" borderId="1" xfId="0" applyNumberFormat="1" applyFont="1" applyFill="1" applyBorder="1" applyAlignment="1">
      <x:alignment horizontal="right" vertical="center"/>
    </x:xf>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top" wrapText="1"/>
    </x:xf>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top" wrapText="1"/>
    </x:xf>
    <x:xf numFmtId="0" fontId="23" fillId="5" borderId="0" xfId="0" applyNumberFormat="1" applyFont="1" applyFill="1" applyBorder="1" applyAlignment="1">
      <x:alignment wrapText="1"/>
    </x:xf>
    <x:xf numFmtId="0" fontId="23" fillId="5" borderId="1" xfId="0" applyNumberFormat="1" applyFont="1" applyFill="1" applyBorder="1" applyAlignment="1">
      <x:alignment wrapText="1"/>
    </x:xf>
    <x:xf numFmtId="0" fontId="11" fillId="5" borderId="0" xfId="0" applyNumberFormat="1" applyFont="1" applyFill="1" applyBorder="1" applyAlignment="1">
      <x:alignment wrapText="1"/>
    </x:xf>
    <x:xf numFmtId="0" fontId="11" fillId="5" borderId="0" xfId="0" applyNumberFormat="1" applyFont="1" applyFill="1" applyBorder="1" applyAlignment="1">
      <x:alignment vertical="top" wrapText="1"/>
    </x:xf>
    <x:xf numFmtId="0" fontId="11" fillId="5" borderId="1" xfId="0" applyNumberFormat="1" applyFont="1" applyFill="1" applyBorder="1" applyAlignment="1">
      <x:alignment wrapText="1"/>
    </x:xf>
    <x:xf numFmtId="0" fontId="11" fillId="5" borderId="1" xfId="0" applyNumberFormat="1" applyFont="1" applyFill="1" applyBorder="1" applyAlignment="1">
      <x:alignment vertical="top" wrapText="1"/>
    </x:xf>
    <x:xf numFmtId="200" fontId="11" fillId="5" borderId="0" xfId="0" applyNumberFormat="1" applyFont="1" applyFill="1" applyBorder="1"/>
    <x:xf numFmtId="200" fontId="11" fillId="5" borderId="1" xfId="0" applyNumberFormat="1" applyFont="1" applyFill="1" applyBorder="1"/>
    <x:xf numFmtId="0" fontId="28" fillId="5" borderId="0" xfId="0" applyNumberFormat="1" applyFont="1" applyFill="1" applyBorder="1"/>
    <x:xf numFmtId="0" fontId="28" fillId="5" borderId="1" xfId="0" applyNumberFormat="1" applyFont="1" applyFill="1" applyBorder="1"/>
    <x:xf numFmtId="0" fontId="29" fillId="5" borderId="0" xfId="0" applyNumberFormat="1" applyFont="1" applyFill="1" applyBorder="1"/>
    <x:xf numFmtId="0" fontId="29" fillId="5" borderId="0" xfId="0" applyNumberFormat="1" applyFont="1" applyFill="1" applyBorder="1" applyAlignment="1">
      <x:alignment wrapText="1"/>
    </x:xf>
    <x:xf numFmtId="0" fontId="29" fillId="5" borderId="1" xfId="0" applyNumberFormat="1" applyFont="1" applyFill="1" applyBorder="1"/>
    <x:xf numFmtId="0" fontId="29" fillId="5" borderId="1" xfId="0" applyNumberFormat="1" applyFont="1" applyFill="1" applyBorder="1" applyAlignment="1">
      <x:alignment wrapText="1"/>
    </x:xf>
    <x:xf numFmtId="0" fontId="30" fillId="5" borderId="0" xfId="0" applyNumberFormat="1" applyFont="1" applyFill="1" applyBorder="1"/>
    <x:xf numFmtId="0" fontId="30" fillId="5" borderId="0" xfId="0" applyNumberFormat="1" applyFont="1" applyFill="1" applyBorder="1" applyAlignment="1">
      <x:alignment wrapText="1"/>
    </x:xf>
    <x:xf numFmtId="0" fontId="30" fillId="5" borderId="1" xfId="0" applyNumberFormat="1" applyFont="1" applyFill="1" applyBorder="1"/>
    <x:xf numFmtId="0" fontId="30" fillId="5" borderId="1" xfId="0" applyNumberFormat="1" applyFont="1" applyFill="1" applyBorder="1" applyAlignment="1">
      <x:alignment wrapText="1"/>
    </x:xf>
    <x:xf numFmtId="0" fontId="22" fillId="4" borderId="0" xfId="0" applyNumberFormat="1" applyFont="1" applyFill="1" applyBorder="1"/>
    <x:xf numFmtId="0" fontId="22" fillId="4" borderId="1" xfId="0" applyNumberFormat="1" applyFont="1" applyFill="1" applyBorder="1"/>
    <x:xf numFmtId="0" fontId="11" fillId="4" borderId="0" xfId="0" applyNumberFormat="1" applyFont="1" applyFill="1" applyBorder="1" applyAlignment="1">
      <x:alignment vertical="top" wrapText="1"/>
    </x:xf>
    <x:xf numFmtId="0" fontId="11" fillId="4" borderId="1" xfId="0" applyNumberFormat="1" applyFont="1" applyFill="1" applyBorder="1" applyAlignment="1">
      <x:alignment vertical="top" wrapText="1"/>
    </x:xf>
    <x:xf numFmtId="0" fontId="30" fillId="4" borderId="0" xfId="0" applyNumberFormat="1" applyFont="1" applyFill="1" applyBorder="1"/>
    <x:xf numFmtId="0" fontId="30" fillId="4" borderId="0" xfId="0" applyNumberFormat="1" applyFont="1" applyFill="1" applyBorder="1" applyAlignment="1">
      <x:alignment wrapText="1"/>
    </x:xf>
    <x:xf numFmtId="0" fontId="30" fillId="4" borderId="0" xfId="0" applyNumberFormat="1" applyFont="1" applyFill="1" applyBorder="1" applyAlignment="1">
      <x:alignment vertical="top" wrapText="1"/>
    </x:xf>
    <x:xf numFmtId="0" fontId="30" fillId="4" borderId="1" xfId="0" applyNumberFormat="1" applyFont="1" applyFill="1" applyBorder="1"/>
    <x:xf numFmtId="0" fontId="30" fillId="4" borderId="1" xfId="0" applyNumberFormat="1" applyFont="1" applyFill="1" applyBorder="1" applyAlignment="1">
      <x:alignment wrapText="1"/>
    </x:xf>
    <x:xf numFmtId="0" fontId="30" fillId="4" borderId="1" xfId="0" applyNumberFormat="1" applyFont="1" applyFill="1" applyBorder="1" applyAlignment="1">
      <x:alignment vertical="top" wrapText="1"/>
    </x:xf>
    <x:xf numFmtId="0" fontId="0" fillId="8" borderId="0" xfId="0" applyNumberFormat="1" applyFont="1" applyFill="1" applyBorder="1"/>
    <x:xf numFmtId="0" fontId="31" fillId="8" borderId="0" xfId="0" applyNumberFormat="1" applyFont="1" applyFill="1" applyBorder="1"/>
    <x:xf numFmtId="0" fontId="31" fillId="8" borderId="0" xfId="0" applyNumberFormat="1" applyFont="1" applyFill="1" applyBorder="1" applyAlignment="1">
      <x:alignment horizontal="center"/>
    </x:xf>
    <x:xf numFmtId="0" fontId="31" fillId="8" borderId="0" xfId="0" applyNumberFormat="1" applyFont="1" applyFill="1" applyBorder="1" applyAlignment="1">
      <x:alignment horizontal="center" vertical="center"/>
    </x:xf>
    <x:xf numFmtId="0" fontId="0" fillId="8" borderId="1" xfId="0" applyNumberFormat="1" applyFont="1" applyFill="1" applyBorder="1"/>
    <x:xf numFmtId="0" fontId="31" fillId="8" borderId="1" xfId="0" applyNumberFormat="1" applyFont="1" applyFill="1" applyBorder="1"/>
    <x:xf numFmtId="0" fontId="31" fillId="8" borderId="1" xfId="0" applyNumberFormat="1" applyFont="1" applyFill="1" applyBorder="1" applyAlignment="1">
      <x:alignment horizontal="center"/>
    </x:xf>
    <x:xf numFmtId="0" fontId="31" fillId="8" borderId="1" xfId="0" applyNumberFormat="1" applyFont="1" applyFill="1" applyBorder="1" applyAlignment="1">
      <x:alignment horizontal="center" vertical="center"/>
    </x:xf>
  </x:cellXfs>
  <x:cellStyles count="1">
    <x:cellStyle name="Normal" xfId="0"/>
  </x:cellStyles>
  <x:dxfs count="588">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0B0F14"/>
      </x:font>
      <x:fill>
        <x:patternFill patternType="solid">
          <x:bgColor rgb="FF35D08B"/>
        </x:patternFill>
      </x:fill>
    </x:dxf>
    <x:dxf>
      <x:font>
        <x:b/>
        <x:color rgb="FFF6F8FB"/>
      </x:font>
      <x:fill>
        <x:patternFill patternType="solid">
          <x:bgColor rgb="FF648EFF"/>
        </x:patternFill>
      </x:fill>
    </x:dxf>
    <x:dxf>
      <x:font>
        <x:b/>
        <x:color rgb="FF0B0F14"/>
      </x:font>
      <x:fill>
        <x:patternFill patternType="solid">
          <x:bgColor rgb="FFF2B84B"/>
        </x:patternFill>
      </x:fill>
    </x:dxf>
    <x:dxf>
      <x:font>
        <x:b/>
        <x:color rgb="FFF6F8FB"/>
      </x:font>
      <x:fill>
        <x:patternFill patternType="solid">
          <x:bgColor rgb="FFFF6878"/>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
      <x:font>
        <x:b/>
        <x:color rgb="FFF6F8FB"/>
      </x:font>
      <x:fill>
        <x:patternFill patternType="solid">
          <x:bgColor rgb="FFFF6878"/>
        </x:patternFill>
      </x:fill>
    </x:dxf>
    <x:dxf>
      <x:font>
        <x:b/>
        <x:color rgb="FF0B0F14"/>
      </x:font>
      <x:fill>
        <x:patternFill patternType="solid">
          <x:bgColor rgb="FFF2B84B"/>
        </x:patternFill>
      </x:fill>
    </x:dxf>
    <x:dxf>
      <x:font>
        <x:b/>
        <x:color rgb="FFF6F8FB"/>
      </x:font>
      <x:fill>
        <x:patternFill patternType="solid">
          <x:bgColor rgb="FF648EF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a670514e3b9499a" /><Relationship Type="http://schemas.openxmlformats.org/officeDocument/2006/relationships/theme" Target="/xl/theme/theme1.xml" Id="R65bb24c983334d40" /><Relationship Type="http://schemas.openxmlformats.org/officeDocument/2006/relationships/sharedStrings" Target="/xl/sharedStrings.xml" Id="R18140d77105046cf" /><Relationship Type="http://schemas.openxmlformats.org/officeDocument/2006/relationships/worksheet" Target="/xl/worksheets/sheet1.xml" Id="R046bf48506f14d93" /><Relationship Type="http://schemas.openxmlformats.org/officeDocument/2006/relationships/worksheet" Target="/xl/worksheets/sheet2.xml" Id="R24924b2378bd4b6e" /><Relationship Type="http://schemas.openxmlformats.org/officeDocument/2006/relationships/worksheet" Target="/xl/worksheets/sheet3.xml" Id="Re73898e02df44690" /><Relationship Type="http://schemas.openxmlformats.org/officeDocument/2006/relationships/worksheet" Target="/xl/worksheets/sheet4.xml" Id="R62ac6c11f4c14d77" /><Relationship Type="http://schemas.openxmlformats.org/officeDocument/2006/relationships/worksheet" Target="/xl/worksheets/sheet5.xml" Id="R8b47242d3282483d" /><Relationship Type="http://schemas.openxmlformats.org/officeDocument/2006/relationships/worksheet" Target="/xl/worksheets/sheet6.xml" Id="Rc1b40b485aaa464f" /><Relationship Type="http://schemas.openxmlformats.org/officeDocument/2006/relationships/worksheet" Target="/xl/worksheets/sheet7.xml" Id="R09eb0734bce34331" /><Relationship Type="http://schemas.openxmlformats.org/officeDocument/2006/relationships/worksheet" Target="/xl/worksheets/sheet8.xml" Id="Ra3fd3553d8604ff9" /><Relationship Type="http://schemas.openxmlformats.org/officeDocument/2006/relationships/worksheet" Target="/xl/worksheets/sheet9.xml" Id="Rfe715fa7873543dd" /><Relationship Type="http://schemas.openxmlformats.org/officeDocument/2006/relationships/worksheet" Target="/xl/worksheets/sheet10.xml" Id="Rb6e47bc454fa43d3" /><Relationship Type="http://schemas.openxmlformats.org/officeDocument/2006/relationships/worksheet" Target="/xl/worksheets/sheet11.xml" Id="R68e1cd963db84208" /><Relationship Type="http://schemas.openxmlformats.org/officeDocument/2006/relationships/worksheet" Target="/xl/worksheets/sheet12.xml" Id="Rfbdcd651dc3f448c" /><Relationship Type="http://schemas.openxmlformats.org/officeDocument/2006/relationships/worksheet" Target="/xl/worksheets/sheet13.xml" Id="Rea256fd851d841f9" /><Relationship Type="http://schemas.openxmlformats.org/officeDocument/2006/relationships/worksheet" Target="/xl/worksheets/sheet14.xml" Id="R0e93b9ab44ba49d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13" hidden="0" customWidth="1"/>
    <x:col min="7" max="7" width="13" hidden="0" customWidth="1"/>
    <x:col min="8" max="8" width="13" hidden="0" customWidth="1"/>
    <x:col min="9" max="9" width="13" hidden="0" customWidth="1"/>
    <x:col min="10" max="10" width="4" hidden="0" customWidth="1"/>
    <x:col min="11" max="11" width="13" hidden="0" customWidth="1"/>
    <x:col min="12" max="12" width="13" hidden="0" customWidth="1"/>
    <x:col min="13" max="13" width="13" hidden="0" customWidth="1"/>
    <x:col min="14" max="14" width="13" hidden="0" customWidth="1"/>
    <x:col min="15" max="15" width="4" hidden="0" customWidth="1"/>
    <x:col min="16" max="16" width="13" hidden="0" customWidth="1"/>
    <x:col min="17" max="17" width="13" hidden="0" customWidth="1"/>
    <x:col min="18" max="18" width="13" hidden="0" customWidth="1"/>
    <x:col min="19" max="19" width="13" hidden="0" customWidth="1"/>
    <x:col min="20" max="20" width="4" hidden="0" customWidth="1"/>
    <x:col min="21" max="21" width="13" hidden="0" customWidth="1"/>
    <x:col min="22" max="22" width="13"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QMS Assurance Dashboard</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Executive assurance view across Clauses 4–10. Designed to behave like a management application inside Excel, not a spreadsheet.</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OVERALL ASSURANCE</x:v>
      </x:c>
      <x:c r="L7" s="40"/>
      <x:c r="M7" s="40"/>
      <x:c r="N7" s="40"/>
      <x:c r="O7" s="2"/>
      <x:c r="P7" s="55" t="str">
        <x:v>CONTROLS ASSURED</x:v>
      </x:c>
      <x:c r="Q7" s="40"/>
      <x:c r="R7" s="40"/>
      <x:c r="S7" s="40"/>
      <x:c r="T7" s="2"/>
      <x:c r="U7" s="55" t="str">
        <x:v>ACTIONS CLOSED</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25" t="str">
        <x:v>DASHBOARD</x:v>
      </x:c>
      <x:c r="B9" s="4"/>
      <x:c r="C9" s="4"/>
      <x:c r="D9" s="4"/>
      <x:c r="E9" s="2"/>
      <x:c r="F9" s="60" t="n">
        <x:f>COUNT('_ENGINE'!M2:M85)/84</x:f>
        <x:v>1</x:v>
      </x:c>
      <x:c r="G9" s="40"/>
      <x:c r="H9" s="40"/>
      <x:c r="I9" s="40"/>
      <x:c r="J9" s="2"/>
      <x:c r="K9" s="60" t="n">
        <x:f>IFERROR(AVERAGE('_ENGINE'!M2:M85)/100,0)</x:f>
        <x:v>0</x:v>
      </x:c>
      <x:c r="L9" s="40"/>
      <x:c r="M9" s="40"/>
      <x:c r="N9" s="40"/>
      <x:c r="O9" s="2"/>
      <x:c r="P9" s="60" t="n">
        <x:f>COUNTIF('_ENGINE'!N2:N85,"Assured")/84</x:f>
        <x:v>0</x:v>
      </x:c>
      <x:c r="Q9" s="40"/>
      <x:c r="R9" s="40"/>
      <x:c r="S9" s="40"/>
      <x:c r="T9" s="2"/>
      <x:c r="U9" s="60" t="n">
        <x:f>IFERROR(COUNTIF('_ENGINE'!U2:U85,"Closed")/COUNTIF('_ENGINE'!U2:U85,"&lt;&gt;"),0)</x:f>
        <x:v>0</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REPT("█",ROUND((COUNT('_ENGINE'!M2:M85)/84)*20,0))&amp;REPT("·",20-ROUND((COUNT('_ENGINE'!M2:M85)/84)*20,0))</x:f>
        <x:v>████████████████████</x:v>
      </x:c>
      <x:c r="G11" s="40"/>
      <x:c r="H11" s="40"/>
      <x:c r="I11" s="40"/>
      <x:c r="J11" s="2"/>
      <x:c r="K11" s="69" t="str">
        <x:f>REPT("█",ROUND((IFERROR(AVERAGE('_ENGINE'!M2:M85)/100,0))*20,0))&amp;REPT("·",20-ROUND((IFERROR(AVERAGE('_ENGINE'!M2:M85)/100,0))*20,0))</x:f>
        <x:v>····················</x:v>
      </x:c>
      <x:c r="L11" s="40"/>
      <x:c r="M11" s="40"/>
      <x:c r="N11" s="40"/>
      <x:c r="O11" s="2"/>
      <x:c r="P11" s="77" t="str">
        <x:f>REPT("█",ROUND((COUNTIF('_ENGINE'!N2:N85,"Assured")/84)*20,0))&amp;REPT("·",20-ROUND((COUNTIF('_ENGINE'!N2:N85,"Assured")/84)*20,0))</x:f>
        <x:v>····················</x:v>
      </x:c>
      <x:c r="Q11" s="40"/>
      <x:c r="R11" s="40"/>
      <x:c r="S11" s="40"/>
      <x:c r="T11" s="2"/>
      <x:c r="U11" s="73" t="str">
        <x:f>REPT("█",ROUND((IFERROR(COUNTIF('_ENGINE'!U2:U85,"Closed")/COUNTIF('_ENGINE'!U2:U85,"&lt;&gt;"),0))*20,0))&amp;REPT("·",20-ROUND((IFERROR(COUNTIF('_ENGINE'!U2:U85,"Closed")/COUNTIF('_ENGINE'!U2:U85,"&lt;&gt;"),0))*20,0))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54" t="str">
        <x:v>MAJOR GAPS</x:v>
      </x:c>
      <x:c r="G15" s="40"/>
      <x:c r="H15" s="40"/>
      <x:c r="I15" s="40"/>
      <x:c r="J15" s="2"/>
      <x:c r="K15" s="54" t="str">
        <x:v>MATERIAL GAPS</x:v>
      </x:c>
      <x:c r="L15" s="40"/>
      <x:c r="M15" s="40"/>
      <x:c r="N15" s="40"/>
      <x:c r="O15" s="2"/>
      <x:c r="P15" s="54" t="str">
        <x:v>OPEN / ACTIVE ACTIONS</x:v>
      </x:c>
      <x:c r="Q15" s="40"/>
      <x:c r="R15" s="40"/>
      <x:c r="S15" s="40"/>
      <x:c r="T15" s="2"/>
      <x:c r="U15" s="54" t="str">
        <x:v>OBLIGATION INDICATORS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95" t="n">
        <x:f>COUNTIF('_ENGINE'!N2:N85,"Major gap")</x:f>
        <x:v>0</x:v>
      </x:c>
      <x:c r="G17" s="40"/>
      <x:c r="H17" s="40"/>
      <x:c r="I17" s="40"/>
      <x:c r="J17" s="2"/>
      <x:c r="K17" s="99" t="n">
        <x:f>COUNTIF('_ENGINE'!N2:N85,"Material gap")</x:f>
        <x:v>0</x:v>
      </x:c>
      <x:c r="L17" s="40"/>
      <x:c r="M17" s="40"/>
      <x:c r="N17" s="40"/>
      <x:c r="O17" s="2"/>
      <x:c r="P17" s="103" t="n">
        <x:f>COUNTIF('_ENGINE'!U2:U85,"Open")+COUNTIF('_ENGINE'!U2:U85,"In progress")+COUNTIF('_ENGINE'!U2:U85,"Awaiting evidence")+COUNTIF('_ENGINE'!U2:U85,"Effectiveness review")</x:f>
        <x:v>0</x:v>
      </x:c>
      <x:c r="Q17" s="40"/>
      <x:c r="R17" s="40"/>
      <x:c r="S17" s="40"/>
      <x:c r="T17" s="2"/>
      <x:c r="U17" s="107" t="n">
        <x:f>SUM('_ENGINE'!H2:H85)</x:f>
        <x:v>382</x:v>
      </x:c>
      <x:c r="V17" s="40"/>
      <x:c r="W17" s="2"/>
    </x:row>
    <x:row r="18">
      <x:c r="A18" s="19"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19"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46" t="str">
        <x:v>ASSURANCE BY CLAUSE</x:v>
      </x:c>
      <x:c r="G22" s="40"/>
      <x:c r="H22" s="40"/>
      <x:c r="I22" s="40"/>
      <x:c r="J22" s="40"/>
      <x:c r="K22" s="40"/>
      <x:c r="L22" s="40"/>
      <x:c r="M22" s="40"/>
      <x:c r="N22" s="40"/>
      <x:c r="O22" s="2"/>
      <x:c r="P22" s="146" t="str">
        <x:v>GAP PROFILE</x:v>
      </x:c>
      <x:c r="Q22" s="40"/>
      <x:c r="R22" s="40"/>
      <x:c r="S22" s="40"/>
      <x:c r="T22" s="40"/>
      <x:c r="U22" s="40"/>
      <x:c r="V22" s="40"/>
      <x:c r="W22" s="2"/>
    </x:row>
    <x:row r="23">
      <x:c r="A23" s="4"/>
      <x:c r="B23" s="4"/>
      <x:c r="C23" s="4"/>
      <x:c r="D23" s="4"/>
      <x:c r="E23" s="2"/>
      <x:c r="F23" s="40"/>
      <x:c r="G23" s="40"/>
      <x:c r="H23" s="40"/>
      <x:c r="I23" s="40"/>
      <x:c r="J23" s="40"/>
      <x:c r="K23" s="40"/>
      <x:c r="L23" s="40"/>
      <x:c r="M23" s="40"/>
      <x:c r="N23" s="40"/>
      <x:c r="O23" s="2"/>
      <x:c r="P23" s="40"/>
      <x:c r="Q23" s="40"/>
      <x:c r="R23" s="40"/>
      <x:c r="S23" s="40"/>
      <x:c r="T23" s="40"/>
      <x:c r="U23" s="40"/>
      <x:c r="V23" s="40"/>
      <x:c r="W23" s="2"/>
    </x:row>
    <x:row r="24">
      <x:c r="A24" s="19" t="str">
        <x:v>CLAUSE 7</x:v>
      </x:c>
      <x:c r="B24" s="4"/>
      <x:c r="C24" s="4"/>
      <x:c r="D24" s="4"/>
      <x:c r="E24" s="2"/>
      <x:c r="F24" s="148" t="str">
        <x:v>Score shows weighted Defined / Implemented / Evidenced / Effective assurance.</x:v>
      </x:c>
      <x:c r="G24" s="40"/>
      <x:c r="H24" s="40"/>
      <x:c r="I24" s="40"/>
      <x:c r="J24" s="40"/>
      <x:c r="K24" s="40"/>
      <x:c r="L24" s="40"/>
      <x:c r="M24" s="40"/>
      <x:c r="N24" s="40"/>
      <x:c r="O24" s="2"/>
      <x:c r="P24" s="148" t="str">
        <x:v>Current distribution across all assessed modules.</x:v>
      </x:c>
      <x:c r="Q24" s="40"/>
      <x:c r="R24" s="40"/>
      <x:c r="S24" s="40"/>
      <x:c r="T24" s="40"/>
      <x:c r="U24" s="40"/>
      <x:c r="V24" s="40"/>
      <x:c r="W24" s="2"/>
    </x:row>
    <x:row r="25">
      <x:c r="A25" s="4"/>
      <x:c r="B25" s="4"/>
      <x:c r="C25" s="4"/>
      <x:c r="D25" s="4"/>
      <x:c r="E25" s="2"/>
      <x:c r="F25" s="40"/>
      <x:c r="G25" s="40"/>
      <x:c r="H25" s="40"/>
      <x:c r="I25" s="40"/>
      <x:c r="J25" s="40"/>
      <x:c r="K25" s="40"/>
      <x:c r="L25" s="40"/>
      <x:c r="M25" s="40"/>
      <x:c r="N25" s="40"/>
      <x:c r="O25" s="2"/>
      <x:c r="P25" s="40"/>
      <x:c r="Q25" s="40"/>
      <x:c r="R25" s="40"/>
      <x:c r="S25" s="40"/>
      <x:c r="T25" s="40"/>
      <x:c r="U25" s="40"/>
      <x:c r="V25" s="40"/>
      <x:c r="W25" s="2"/>
    </x:row>
    <x:row r="26">
      <x:c r="A26" s="4"/>
      <x:c r="B26" s="4"/>
      <x:c r="C26" s="4"/>
      <x:c r="D26" s="4"/>
      <x:c r="E26" s="2"/>
      <x:c r="F26" s="40"/>
      <x:c r="G26" s="40"/>
      <x:c r="H26" s="40"/>
      <x:c r="I26" s="40"/>
      <x:c r="J26" s="40"/>
      <x:c r="K26" s="40"/>
      <x:c r="L26" s="40"/>
      <x:c r="M26" s="40"/>
      <x:c r="N26" s="40"/>
      <x:c r="O26" s="2"/>
      <x:c r="P26" s="40"/>
      <x:c r="Q26" s="40"/>
      <x:c r="R26" s="40"/>
      <x:c r="S26" s="40"/>
      <x:c r="T26" s="40"/>
      <x:c r="U26" s="40"/>
      <x:c r="V26" s="40"/>
      <x:c r="W26" s="2"/>
    </x:row>
    <x:row r="27" ht="24" customHeight="1">
      <x:c r="A27" s="19" t="str">
        <x:v>CLAUSE 8</x:v>
      </x:c>
      <x:c r="B27" s="4"/>
      <x:c r="C27" s="4"/>
      <x:c r="D27" s="4"/>
      <x:c r="E27" s="2"/>
      <x:c r="F27" s="150" t="str">
        <x:v>Clause 4</x:v>
      </x:c>
      <x:c r="G27" s="152" t="n">
        <x:f>IFERROR(AVERAGEIF('_ENGINE'!A2:A85,"4",'_ENGINE'!M2:M85)/100,0)</x:f>
        <x:v>0</x:v>
      </x:c>
      <x:c r="H27" s="154" t="str">
        <x:f>REPT("█",ROUND(G27*18,0))&amp;REPT("·",18-ROUND(G27*18,0))</x:f>
        <x:v>··················</x:v>
      </x:c>
      <x:c r="I27" s="150"/>
      <x:c r="J27" s="150"/>
      <x:c r="K27" s="150"/>
      <x:c r="L27" s="150"/>
      <x:c r="M27" s="150"/>
      <x:c r="N27" s="157" t="n">
        <x:f>COUNTIFS('_ENGINE'!A2:A85,"4",'_ENGINE'!N2:N85,"Major gap")+COUNTIFS('_ENGINE'!A2:A85,"4",'_ENGINE'!N2:N85,"Material gap")</x:f>
        <x:v>0</x:v>
      </x:c>
      <x:c r="O27" s="2"/>
      <x:c r="P27" s="40"/>
      <x:c r="Q27" s="40"/>
      <x:c r="R27" s="40"/>
      <x:c r="S27" s="40"/>
      <x:c r="T27" s="40"/>
      <x:c r="U27" s="40"/>
      <x:c r="V27" s="40"/>
      <x:c r="W27" s="2"/>
    </x:row>
    <x:row r="28">
      <x:c r="A28" s="4"/>
      <x:c r="B28" s="4"/>
      <x:c r="C28" s="4"/>
      <x:c r="D28" s="4"/>
      <x:c r="E28" s="2"/>
      <x:c r="F28" s="40"/>
      <x:c r="G28" s="40"/>
      <x:c r="H28" s="40"/>
      <x:c r="I28" s="40"/>
      <x:c r="J28" s="40"/>
      <x:c r="K28" s="40"/>
      <x:c r="L28" s="40"/>
      <x:c r="M28" s="40"/>
      <x:c r="N28" s="40"/>
      <x:c r="O28" s="2"/>
      <x:c r="P28" s="171" t="str">
        <x:v>Major gap</x:v>
      </x:c>
      <x:c r="Q28" s="40"/>
      <x:c r="R28" s="40"/>
      <x:c r="S28" s="40"/>
      <x:c r="T28" s="175" t="n">
        <x:f>COUNTIF('_ENGINE'!N2:N85,"Major gap")</x:f>
        <x:v>0</x:v>
      </x:c>
      <x:c r="U28" s="40"/>
      <x:c r="V28" s="40"/>
      <x:c r="W28" s="2"/>
    </x:row>
    <x:row r="29" ht="24" customHeight="1">
      <x:c r="A29" s="4"/>
      <x:c r="B29" s="4"/>
      <x:c r="C29" s="4"/>
      <x:c r="D29" s="4"/>
      <x:c r="E29" s="2"/>
      <x:c r="F29" s="160" t="str">
        <x:v>Clause 5</x:v>
      </x:c>
      <x:c r="G29" s="162" t="n">
        <x:f>IFERROR(AVERAGEIF('_ENGINE'!A2:A85,"5",'_ENGINE'!M2:M85)/100,0)</x:f>
        <x:v>0</x:v>
      </x:c>
      <x:c r="H29" s="164" t="str">
        <x:f>REPT("█",ROUND(G29*18,0))&amp;REPT("·",18-ROUND(G29*18,0))</x:f>
        <x:v>··················</x:v>
      </x:c>
      <x:c r="I29" s="160"/>
      <x:c r="J29" s="160"/>
      <x:c r="K29" s="160"/>
      <x:c r="L29" s="160"/>
      <x:c r="M29" s="160"/>
      <x:c r="N29" s="167" t="n">
        <x:f>COUNTIFS('_ENGINE'!A2:A85,"5",'_ENGINE'!N2:N85,"Major gap")+COUNTIFS('_ENGINE'!A2:A85,"5",'_ENGINE'!N2:N85,"Material gap")</x:f>
        <x:v>0</x:v>
      </x:c>
      <x:c r="O29" s="2"/>
      <x:c r="P29" s="40"/>
      <x:c r="Q29" s="40"/>
      <x:c r="R29" s="40"/>
      <x:c r="S29" s="40"/>
      <x:c r="T29" s="40"/>
      <x:c r="U29" s="40"/>
      <x:c r="V29" s="40"/>
      <x:c r="W29" s="2"/>
    </x:row>
    <x:row r="30">
      <x:c r="A30" s="19" t="str">
        <x:v>CLAUSE 9</x:v>
      </x:c>
      <x:c r="B30" s="4"/>
      <x:c r="C30" s="4"/>
      <x:c r="D30" s="4"/>
      <x:c r="E30" s="2"/>
      <x:c r="F30" s="40"/>
      <x:c r="G30" s="40"/>
      <x:c r="H30" s="40"/>
      <x:c r="I30" s="40"/>
      <x:c r="J30" s="40"/>
      <x:c r="K30" s="40"/>
      <x:c r="L30" s="40"/>
      <x:c r="M30" s="40"/>
      <x:c r="N30" s="40"/>
      <x:c r="O30" s="2"/>
      <x:c r="P30" s="40"/>
      <x:c r="Q30" s="40"/>
      <x:c r="R30" s="40"/>
      <x:c r="S30" s="40"/>
      <x:c r="T30" s="40"/>
      <x:c r="U30" s="40"/>
      <x:c r="V30" s="40"/>
      <x:c r="W30" s="2"/>
    </x:row>
    <x:row r="31" ht="24" customHeight="1">
      <x:c r="A31" s="4"/>
      <x:c r="B31" s="4"/>
      <x:c r="C31" s="4"/>
      <x:c r="D31" s="4"/>
      <x:c r="E31" s="2"/>
      <x:c r="F31" s="150" t="str">
        <x:v>Clause 6</x:v>
      </x:c>
      <x:c r="G31" s="152" t="n">
        <x:f>IFERROR(AVERAGEIF('_ENGINE'!A2:A85,"6",'_ENGINE'!M2:M85)/100,0)</x:f>
        <x:v>0</x:v>
      </x:c>
      <x:c r="H31" s="154" t="str">
        <x:f>REPT("█",ROUND(G31*18,0))&amp;REPT("·",18-ROUND(G31*18,0))</x:f>
        <x:v>··················</x:v>
      </x:c>
      <x:c r="I31" s="150"/>
      <x:c r="J31" s="150"/>
      <x:c r="K31" s="150"/>
      <x:c r="L31" s="150"/>
      <x:c r="M31" s="150"/>
      <x:c r="N31" s="157" t="n">
        <x:f>COUNTIFS('_ENGINE'!A2:A85,"6",'_ENGINE'!N2:N85,"Major gap")+COUNTIFS('_ENGINE'!A2:A85,"6",'_ENGINE'!N2:N85,"Material gap")</x:f>
        <x:v>0</x:v>
      </x:c>
      <x:c r="O31" s="2"/>
      <x:c r="P31" s="171" t="str">
        <x:v>Material gap</x:v>
      </x:c>
      <x:c r="Q31" s="40"/>
      <x:c r="R31" s="40"/>
      <x:c r="S31" s="40"/>
      <x:c r="T31" s="179" t="n">
        <x:f>COUNTIF('_ENGINE'!N2:N85,"Material gap")</x:f>
        <x:v>0</x:v>
      </x:c>
      <x:c r="U31" s="40"/>
      <x:c r="V31" s="40"/>
      <x:c r="W31" s="2"/>
    </x:row>
    <x:row r="32">
      <x:c r="A32" s="4"/>
      <x:c r="B32" s="4"/>
      <x:c r="C32" s="4"/>
      <x:c r="D32" s="4"/>
      <x:c r="E32" s="2"/>
      <x:c r="F32" s="40"/>
      <x:c r="G32" s="40"/>
      <x:c r="H32" s="40"/>
      <x:c r="I32" s="40"/>
      <x:c r="J32" s="40"/>
      <x:c r="K32" s="40"/>
      <x:c r="L32" s="40"/>
      <x:c r="M32" s="40"/>
      <x:c r="N32" s="40"/>
      <x:c r="O32" s="2"/>
      <x:c r="P32" s="40"/>
      <x:c r="Q32" s="40"/>
      <x:c r="R32" s="40"/>
      <x:c r="S32" s="40"/>
      <x:c r="T32" s="40"/>
      <x:c r="U32" s="40"/>
      <x:c r="V32" s="40"/>
      <x:c r="W32" s="2"/>
    </x:row>
    <x:row r="33" ht="24" customHeight="1">
      <x:c r="A33" s="19" t="str">
        <x:v>CLAUSE 10</x:v>
      </x:c>
      <x:c r="B33" s="4"/>
      <x:c r="C33" s="4"/>
      <x:c r="D33" s="4"/>
      <x:c r="E33" s="2"/>
      <x:c r="F33" s="160" t="str">
        <x:v>Clause 7</x:v>
      </x:c>
      <x:c r="G33" s="162" t="n">
        <x:f>IFERROR(AVERAGEIF('_ENGINE'!A2:A85,"7",'_ENGINE'!M2:M85)/100,0)</x:f>
        <x:v>0</x:v>
      </x:c>
      <x:c r="H33" s="164" t="str">
        <x:f>REPT("█",ROUND(G33*18,0))&amp;REPT("·",18-ROUND(G33*18,0))</x:f>
        <x:v>··················</x:v>
      </x:c>
      <x:c r="I33" s="160"/>
      <x:c r="J33" s="160"/>
      <x:c r="K33" s="160"/>
      <x:c r="L33" s="160"/>
      <x:c r="M33" s="160"/>
      <x:c r="N33" s="167" t="n">
        <x:f>COUNTIFS('_ENGINE'!A2:A85,"7",'_ENGINE'!N2:N85,"Major gap")+COUNTIFS('_ENGINE'!A2:A85,"7",'_ENGINE'!N2:N85,"Material gap")</x:f>
        <x:v>0</x:v>
      </x:c>
      <x:c r="O33" s="2"/>
      <x:c r="P33" s="40"/>
      <x:c r="Q33" s="40"/>
      <x:c r="R33" s="40"/>
      <x:c r="S33" s="40"/>
      <x:c r="T33" s="40"/>
      <x:c r="U33" s="40"/>
      <x:c r="V33" s="40"/>
      <x:c r="W33" s="2"/>
    </x:row>
    <x:row r="34">
      <x:c r="A34" s="4"/>
      <x:c r="B34" s="4"/>
      <x:c r="C34" s="4"/>
      <x:c r="D34" s="4"/>
      <x:c r="E34" s="2"/>
      <x:c r="F34" s="40"/>
      <x:c r="G34" s="40"/>
      <x:c r="H34" s="40"/>
      <x:c r="I34" s="40"/>
      <x:c r="J34" s="40"/>
      <x:c r="K34" s="40"/>
      <x:c r="L34" s="40"/>
      <x:c r="M34" s="40"/>
      <x:c r="N34" s="40"/>
      <x:c r="O34" s="2"/>
      <x:c r="P34" s="171" t="str">
        <x:v>Minor gap</x:v>
      </x:c>
      <x:c r="Q34" s="40"/>
      <x:c r="R34" s="40"/>
      <x:c r="S34" s="40"/>
      <x:c r="T34" s="183" t="n">
        <x:f>COUNTIF('_ENGINE'!N2:N85,"Minor gap")</x:f>
        <x:v>0</x:v>
      </x:c>
      <x:c r="U34" s="40"/>
      <x:c r="V34" s="40"/>
      <x:c r="W34" s="2"/>
    </x:row>
    <x:row r="35" ht="24" customHeight="1">
      <x:c r="A35" s="4"/>
      <x:c r="B35" s="4"/>
      <x:c r="C35" s="4"/>
      <x:c r="D35" s="4"/>
      <x:c r="E35" s="2"/>
      <x:c r="F35" s="150" t="str">
        <x:v>Clause 8</x:v>
      </x:c>
      <x:c r="G35" s="152" t="n">
        <x:f>IFERROR(AVERAGEIF('_ENGINE'!A2:A85,"8",'_ENGINE'!M2:M85)/100,0)</x:f>
        <x:v>0</x:v>
      </x:c>
      <x:c r="H35" s="154" t="str">
        <x:f>REPT("█",ROUND(G35*18,0))&amp;REPT("·",18-ROUND(G35*18,0))</x:f>
        <x:v>··················</x:v>
      </x:c>
      <x:c r="I35" s="150"/>
      <x:c r="J35" s="150"/>
      <x:c r="K35" s="150"/>
      <x:c r="L35" s="150"/>
      <x:c r="M35" s="150"/>
      <x:c r="N35" s="157" t="n">
        <x:f>COUNTIFS('_ENGINE'!A2:A85,"8",'_ENGINE'!N2:N85,"Major gap")+COUNTIFS('_ENGINE'!A2:A85,"8",'_ENGINE'!N2:N85,"Material gap")</x:f>
        <x:v>0</x:v>
      </x:c>
      <x:c r="O35" s="2"/>
      <x:c r="P35" s="40"/>
      <x:c r="Q35" s="40"/>
      <x:c r="R35" s="40"/>
      <x:c r="S35" s="40"/>
      <x:c r="T35" s="40"/>
      <x:c r="U35" s="40"/>
      <x:c r="V35" s="40"/>
      <x:c r="W35" s="2"/>
    </x:row>
    <x:row r="36">
      <x:c r="A36" s="19" t="str">
        <x:v>ACTION CENTRE</x:v>
      </x:c>
      <x:c r="B36" s="4"/>
      <x:c r="C36" s="4"/>
      <x:c r="D36" s="4"/>
      <x:c r="E36" s="2"/>
      <x:c r="F36" s="40"/>
      <x:c r="G36" s="40"/>
      <x:c r="H36" s="40"/>
      <x:c r="I36" s="40"/>
      <x:c r="J36" s="40"/>
      <x:c r="K36" s="40"/>
      <x:c r="L36" s="40"/>
      <x:c r="M36" s="40"/>
      <x:c r="N36" s="40"/>
      <x:c r="O36" s="2"/>
      <x:c r="P36" s="40"/>
      <x:c r="Q36" s="40"/>
      <x:c r="R36" s="40"/>
      <x:c r="S36" s="40"/>
      <x:c r="T36" s="40"/>
      <x:c r="U36" s="40"/>
      <x:c r="V36" s="40"/>
      <x:c r="W36" s="2"/>
    </x:row>
    <x:row r="37" ht="24" customHeight="1">
      <x:c r="A37" s="4"/>
      <x:c r="B37" s="4"/>
      <x:c r="C37" s="4"/>
      <x:c r="D37" s="4"/>
      <x:c r="E37" s="2"/>
      <x:c r="F37" s="160" t="str">
        <x:v>Clause 9</x:v>
      </x:c>
      <x:c r="G37" s="162" t="n">
        <x:f>IFERROR(AVERAGEIF('_ENGINE'!A2:A85,"9",'_ENGINE'!M2:M85)/100,0)</x:f>
        <x:v>0</x:v>
      </x:c>
      <x:c r="H37" s="164" t="str">
        <x:f>REPT("█",ROUND(G37*18,0))&amp;REPT("·",18-ROUND(G37*18,0))</x:f>
        <x:v>··················</x:v>
      </x:c>
      <x:c r="I37" s="160"/>
      <x:c r="J37" s="160"/>
      <x:c r="K37" s="160"/>
      <x:c r="L37" s="160"/>
      <x:c r="M37" s="160"/>
      <x:c r="N37" s="167" t="n">
        <x:f>COUNTIFS('_ENGINE'!A2:A85,"9",'_ENGINE'!N2:N85,"Major gap")+COUNTIFS('_ENGINE'!A2:A85,"9",'_ENGINE'!N2:N85,"Material gap")</x:f>
        <x:v>0</x:v>
      </x:c>
      <x:c r="O37" s="2"/>
      <x:c r="P37" s="171" t="str">
        <x:v>Assured</x:v>
      </x:c>
      <x:c r="Q37" s="40"/>
      <x:c r="R37" s="40"/>
      <x:c r="S37" s="40"/>
      <x:c r="T37" s="188" t="n">
        <x:f>COUNTIF('_ENGINE'!N2:N85,"Assured")</x:f>
        <x:v>0</x:v>
      </x:c>
      <x:c r="U37" s="40"/>
      <x:c r="V37" s="40"/>
      <x:c r="W37" s="2"/>
    </x:row>
    <x:row r="38">
      <x:c r="A38" s="4"/>
      <x:c r="B38" s="4"/>
      <x:c r="C38" s="4"/>
      <x:c r="D38" s="4"/>
      <x:c r="E38" s="2"/>
      <x:c r="F38" s="40"/>
      <x:c r="G38" s="40"/>
      <x:c r="H38" s="40"/>
      <x:c r="I38" s="40"/>
      <x:c r="J38" s="40"/>
      <x:c r="K38" s="40"/>
      <x:c r="L38" s="40"/>
      <x:c r="M38" s="40"/>
      <x:c r="N38" s="40"/>
      <x:c r="O38" s="2"/>
      <x:c r="P38" s="40"/>
      <x:c r="Q38" s="40"/>
      <x:c r="R38" s="40"/>
      <x:c r="S38" s="40"/>
      <x:c r="T38" s="40"/>
      <x:c r="U38" s="40"/>
      <x:c r="V38" s="40"/>
      <x:c r="W38" s="2"/>
    </x:row>
    <x:row r="39" ht="24" customHeight="1">
      <x:c r="A39" s="19" t="str">
        <x:v>EXECUTIVE REPORT</x:v>
      </x:c>
      <x:c r="B39" s="4"/>
      <x:c r="C39" s="4"/>
      <x:c r="D39" s="4"/>
      <x:c r="E39" s="2"/>
      <x:c r="F39" s="150" t="str">
        <x:v>Clause 10</x:v>
      </x:c>
      <x:c r="G39" s="152" t="n">
        <x:f>IFERROR(AVERAGEIF('_ENGINE'!A2:A85,"10",'_ENGINE'!M2:M85)/100,0)</x:f>
        <x:v>0</x:v>
      </x:c>
      <x:c r="H39" s="154" t="str">
        <x:f>REPT("█",ROUND(G39*18,0))&amp;REPT("·",18-ROUND(G39*18,0))</x:f>
        <x:v>··················</x:v>
      </x:c>
      <x:c r="I39" s="150"/>
      <x:c r="J39" s="150"/>
      <x:c r="K39" s="150"/>
      <x:c r="L39" s="150"/>
      <x:c r="M39" s="150"/>
      <x:c r="N39" s="157" t="n">
        <x:f>COUNTIFS('_ENGINE'!A2:A85,"10",'_ENGINE'!N2:N85,"Major gap")+COUNTIFS('_ENGINE'!A2:A85,"10",'_ENGINE'!N2:N85,"Material gap")</x:f>
        <x:v>0</x:v>
      </x:c>
      <x:c r="O39" s="2"/>
      <x:c r="P39" s="40"/>
      <x:c r="Q39" s="40"/>
      <x:c r="R39" s="40"/>
      <x:c r="S39" s="40"/>
      <x:c r="T39" s="40"/>
      <x:c r="U39" s="40"/>
      <x:c r="V39" s="40"/>
      <x:c r="W39" s="2"/>
    </x:row>
    <x:row r="40">
      <x:c r="A40" s="4"/>
      <x:c r="B40" s="4"/>
      <x:c r="C40" s="4"/>
      <x:c r="D40" s="4"/>
      <x:c r="E40" s="2"/>
      <x:c r="F40" s="40"/>
      <x:c r="G40" s="40"/>
      <x:c r="H40" s="40"/>
      <x:c r="I40" s="40"/>
      <x:c r="J40" s="40"/>
      <x:c r="K40" s="40"/>
      <x:c r="L40" s="40"/>
      <x:c r="M40" s="40"/>
      <x:c r="N40" s="40"/>
      <x:c r="O40" s="2"/>
      <x:c r="P40" s="171" t="str">
        <x:v>Not assessed</x:v>
      </x:c>
      <x:c r="Q40" s="40"/>
      <x:c r="R40" s="40"/>
      <x:c r="S40" s="40"/>
      <x:c r="T40" s="194" t="n">
        <x:f>COUNTBLANK('_ENGINE'!M2:M85)</x:f>
        <x:v>0</x:v>
      </x:c>
      <x:c r="U40" s="40"/>
      <x:c r="V40" s="40"/>
      <x:c r="W40" s="2"/>
    </x:row>
    <x:row r="41">
      <x:c r="A41" s="4"/>
      <x:c r="B41" s="4"/>
      <x:c r="C41" s="4"/>
      <x:c r="D41" s="4"/>
      <x:c r="E41" s="2"/>
      <x:c r="F41" s="40"/>
      <x:c r="G41" s="40"/>
      <x:c r="H41" s="40"/>
      <x:c r="I41" s="40"/>
      <x:c r="J41" s="40"/>
      <x:c r="K41" s="40"/>
      <x:c r="L41" s="40"/>
      <x:c r="M41" s="40"/>
      <x:c r="N41" s="40"/>
      <x:c r="O41" s="2"/>
      <x:c r="P41" s="40"/>
      <x:c r="Q41" s="40"/>
      <x:c r="R41" s="40"/>
      <x:c r="S41" s="40"/>
      <x:c r="T41" s="40"/>
      <x:c r="U41" s="40"/>
      <x:c r="V41" s="40"/>
      <x:c r="W41" s="2"/>
    </x:row>
    <x:row r="42">
      <x:c r="A42" s="19" t="str">
        <x:v>GUIDANCE</x:v>
      </x:c>
      <x:c r="B42" s="4"/>
      <x:c r="C42" s="4"/>
      <x:c r="D42" s="4"/>
      <x:c r="E42" s="2"/>
      <x:c r="F42" s="40"/>
      <x:c r="G42" s="40"/>
      <x:c r="H42" s="40"/>
      <x:c r="I42" s="40"/>
      <x:c r="J42" s="40"/>
      <x:c r="K42" s="40"/>
      <x:c r="L42" s="40"/>
      <x:c r="M42" s="40"/>
      <x:c r="N42" s="40"/>
      <x:c r="O42" s="2"/>
      <x:c r="P42" s="40"/>
      <x:c r="Q42" s="40"/>
      <x:c r="R42" s="40"/>
      <x:c r="S42" s="40"/>
      <x:c r="T42" s="40"/>
      <x:c r="U42" s="40"/>
      <x:c r="V42" s="40"/>
      <x:c r="W42" s="2"/>
    </x:row>
    <x:row r="43">
      <x:c r="A43" s="4"/>
      <x:c r="B43" s="4"/>
      <x:c r="C43" s="4"/>
      <x:c r="D43" s="4"/>
      <x:c r="E43" s="2"/>
      <x:c r="F43" s="2"/>
      <x:c r="G43" s="2"/>
      <x:c r="H43" s="2"/>
      <x:c r="I43" s="2"/>
      <x:c r="J43" s="2"/>
      <x:c r="K43" s="2"/>
      <x:c r="L43" s="2"/>
      <x:c r="M43" s="2"/>
      <x:c r="N43" s="2"/>
      <x:c r="O43" s="2"/>
      <x:c r="P43" s="2"/>
      <x:c r="Q43" s="2"/>
      <x:c r="R43" s="2"/>
      <x:c r="S43" s="2"/>
      <x:c r="T43" s="2"/>
      <x:c r="U43" s="2"/>
      <x:c r="V43" s="2"/>
      <x:c r="W43" s="2"/>
    </x:row>
    <x:row r="44">
      <x:c r="A44" s="4"/>
      <x:c r="B44" s="4"/>
      <x:c r="C44" s="4"/>
      <x:c r="D44" s="4"/>
      <x:c r="E44" s="2"/>
      <x:c r="F44" s="2"/>
      <x:c r="G44" s="2"/>
      <x:c r="H44" s="2"/>
      <x:c r="I44" s="2"/>
      <x:c r="J44" s="2"/>
      <x:c r="K44" s="2"/>
      <x:c r="L44" s="2"/>
      <x:c r="M44" s="2"/>
      <x:c r="N44" s="2"/>
      <x:c r="O44" s="2"/>
      <x:c r="P44" s="2"/>
      <x:c r="Q44" s="2"/>
      <x:c r="R44" s="2"/>
      <x:c r="S44" s="2"/>
      <x:c r="T44" s="2"/>
      <x:c r="U44" s="2"/>
      <x:c r="V44" s="2"/>
      <x:c r="W44" s="2"/>
    </x:row>
    <x:row r="45">
      <x:c r="A45" s="4"/>
      <x:c r="B45" s="4"/>
      <x:c r="C45" s="4"/>
      <x:c r="D45" s="4"/>
      <x:c r="E45" s="2"/>
      <x:c r="F45" s="2"/>
      <x:c r="G45" s="2"/>
      <x:c r="H45" s="2"/>
      <x:c r="I45" s="2"/>
      <x:c r="J45" s="2"/>
      <x:c r="K45" s="2"/>
      <x:c r="L45" s="2"/>
      <x:c r="M45" s="2"/>
      <x:c r="N45" s="2"/>
      <x:c r="O45" s="2"/>
      <x:c r="P45" s="2"/>
      <x:c r="Q45" s="2"/>
      <x:c r="R45" s="2"/>
      <x:c r="S45" s="2"/>
      <x:c r="T45" s="2"/>
      <x:c r="U45" s="2"/>
      <x:c r="V45" s="2"/>
      <x:c r="W45" s="2"/>
    </x:row>
    <x:row r="46">
      <x:c r="A46" s="4"/>
      <x:c r="B46" s="4"/>
      <x:c r="C46" s="4"/>
      <x:c r="D46" s="4"/>
      <x:c r="E46" s="2"/>
      <x:c r="F46" s="146" t="str">
        <x:v>MANAGEMENT FOCUS</x:v>
      </x:c>
      <x:c r="G46" s="40"/>
      <x:c r="H46" s="40"/>
      <x:c r="I46" s="40"/>
      <x:c r="J46" s="40"/>
      <x:c r="K46" s="40"/>
      <x:c r="L46" s="40"/>
      <x:c r="M46" s="40"/>
      <x:c r="N46" s="40"/>
      <x:c r="O46" s="2"/>
      <x:c r="P46" s="146" t="str">
        <x:v>ASSESSMENT DISCIPLINE</x:v>
      </x:c>
      <x:c r="Q46" s="40"/>
      <x:c r="R46" s="40"/>
      <x:c r="S46" s="40"/>
      <x:c r="T46" s="40"/>
      <x:c r="U46" s="40"/>
      <x:c r="V46" s="40"/>
      <x:c r="W46" s="2"/>
    </x:row>
    <x:row r="47">
      <x:c r="A47" s="4"/>
      <x:c r="B47" s="4"/>
      <x:c r="C47" s="4"/>
      <x:c r="D47" s="4"/>
      <x:c r="E47" s="2"/>
      <x:c r="F47" s="40"/>
      <x:c r="G47" s="40"/>
      <x:c r="H47" s="40"/>
      <x:c r="I47" s="40"/>
      <x:c r="J47" s="40"/>
      <x:c r="K47" s="40"/>
      <x:c r="L47" s="40"/>
      <x:c r="M47" s="40"/>
      <x:c r="N47" s="40"/>
      <x:c r="O47" s="2"/>
      <x:c r="P47" s="40"/>
      <x:c r="Q47" s="40"/>
      <x:c r="R47" s="40"/>
      <x:c r="S47" s="40"/>
      <x:c r="T47" s="40"/>
      <x:c r="U47" s="40"/>
      <x:c r="V47" s="40"/>
      <x:c r="W47" s="2"/>
    </x:row>
    <x:row r="48">
      <x:c r="A48" s="4"/>
      <x:c r="B48" s="4"/>
      <x:c r="C48" s="4"/>
      <x:c r="D48" s="4"/>
      <x:c r="E48" s="2"/>
      <x:c r="F48" s="40"/>
      <x:c r="G48" s="40"/>
      <x:c r="H48" s="40"/>
      <x:c r="I48" s="40"/>
      <x:c r="J48" s="40"/>
      <x:c r="K48" s="40"/>
      <x:c r="L48" s="40"/>
      <x:c r="M48" s="40"/>
      <x:c r="N48" s="40"/>
      <x:c r="O48" s="2"/>
      <x:c r="P48" s="40"/>
      <x:c r="Q48" s="40"/>
      <x:c r="R48" s="40"/>
      <x:c r="S48" s="40"/>
      <x:c r="T48" s="40"/>
      <x:c r="U48" s="40"/>
      <x:c r="V48" s="40"/>
      <x:c r="W48" s="2"/>
    </x:row>
    <x:row r="49">
      <x:c r="A49" s="4"/>
      <x:c r="B49" s="4"/>
      <x:c r="C49" s="4"/>
      <x:c r="D49" s="4"/>
      <x:c r="E49" s="2"/>
      <x:c r="F49" s="200" t="str">
        <x:v>The assurance model separates whether a weakness is caused by poor definition, weak implementation, missing objective evidence or ineffective control. This is deliberate: a mature response should fix the failure mechanism, not automatically create another procedure.</x:v>
      </x:c>
      <x:c r="G49" s="40"/>
      <x:c r="H49" s="40"/>
      <x:c r="I49" s="40"/>
      <x:c r="J49" s="40"/>
      <x:c r="K49" s="40"/>
      <x:c r="L49" s="40"/>
      <x:c r="M49" s="40"/>
      <x:c r="N49" s="40"/>
      <x:c r="O49" s="2"/>
      <x:c r="P49" s="207" t="str">
        <x:v>DEFINED
Is the control designed and owned?
IMPLEMENTED
Is it deployed consistently?
EVIDENCED
Can objective evidence prove operation?
EFFECTIVE
Does it achieve the intended result?</x:v>
      </x:c>
      <x:c r="Q49" s="40"/>
      <x:c r="R49" s="40"/>
      <x:c r="S49" s="40"/>
      <x:c r="T49" s="40"/>
      <x:c r="U49" s="40"/>
      <x:c r="V49" s="40"/>
      <x:c r="W49" s="2"/>
    </x:row>
    <x:row r="50">
      <x:c r="A50" s="4"/>
      <x:c r="B50" s="4"/>
      <x:c r="C50" s="4"/>
      <x:c r="D50" s="4"/>
      <x:c r="E50" s="2"/>
      <x:c r="F50" s="40"/>
      <x:c r="G50" s="40"/>
      <x:c r="H50" s="40"/>
      <x:c r="I50" s="40"/>
      <x:c r="J50" s="40"/>
      <x:c r="K50" s="40"/>
      <x:c r="L50" s="40"/>
      <x:c r="M50" s="40"/>
      <x:c r="N50" s="40"/>
      <x:c r="O50" s="2"/>
      <x:c r="P50" s="40"/>
      <x:c r="Q50" s="40"/>
      <x:c r="R50" s="40"/>
      <x:c r="S50" s="40"/>
      <x:c r="T50" s="40"/>
      <x:c r="U50" s="40"/>
      <x:c r="V50" s="40"/>
      <x:c r="W50" s="2"/>
    </x:row>
    <x:row r="51">
      <x:c r="A51" s="4"/>
      <x:c r="B51" s="4"/>
      <x:c r="C51" s="4"/>
      <x:c r="D51" s="4"/>
      <x:c r="E51" s="2"/>
      <x:c r="F51" s="40"/>
      <x:c r="G51" s="40"/>
      <x:c r="H51" s="40"/>
      <x:c r="I51" s="40"/>
      <x:c r="J51" s="40"/>
      <x:c r="K51" s="40"/>
      <x:c r="L51" s="40"/>
      <x:c r="M51" s="40"/>
      <x:c r="N51" s="40"/>
      <x:c r="O51" s="2"/>
      <x:c r="P51" s="40"/>
      <x:c r="Q51" s="40"/>
      <x:c r="R51" s="40"/>
      <x:c r="S51" s="40"/>
      <x:c r="T51" s="40"/>
      <x:c r="U51" s="40"/>
      <x:c r="V51" s="40"/>
      <x:c r="W51" s="2"/>
    </x:row>
    <x:row r="52">
      <x:c r="A52" s="4"/>
      <x:c r="B52" s="4"/>
      <x:c r="C52" s="4"/>
      <x:c r="D52" s="4"/>
      <x:c r="E52" s="2"/>
      <x:c r="F52" s="40"/>
      <x:c r="G52" s="40"/>
      <x:c r="H52" s="40"/>
      <x:c r="I52" s="40"/>
      <x:c r="J52" s="40"/>
      <x:c r="K52" s="40"/>
      <x:c r="L52" s="40"/>
      <x:c r="M52" s="40"/>
      <x:c r="N52" s="40"/>
      <x:c r="O52" s="2"/>
      <x:c r="P52" s="40"/>
      <x:c r="Q52" s="40"/>
      <x:c r="R52" s="40"/>
      <x:c r="S52" s="40"/>
      <x:c r="T52" s="40"/>
      <x:c r="U52" s="40"/>
      <x:c r="V52" s="40"/>
      <x:c r="W52" s="2"/>
    </x:row>
    <x:row r="53">
      <x:c r="A53" s="4"/>
      <x:c r="B53" s="4"/>
      <x:c r="C53" s="4"/>
      <x:c r="D53" s="4"/>
      <x:c r="E53" s="2"/>
      <x:c r="F53" s="40"/>
      <x:c r="G53" s="40"/>
      <x:c r="H53" s="40"/>
      <x:c r="I53" s="40"/>
      <x:c r="J53" s="40"/>
      <x:c r="K53" s="40"/>
      <x:c r="L53" s="40"/>
      <x:c r="M53" s="40"/>
      <x:c r="N53" s="40"/>
      <x:c r="O53" s="2"/>
      <x:c r="P53" s="40"/>
      <x:c r="Q53" s="40"/>
      <x:c r="R53" s="40"/>
      <x:c r="S53" s="40"/>
      <x:c r="T53" s="40"/>
      <x:c r="U53" s="40"/>
      <x:c r="V53" s="40"/>
      <x:c r="W53" s="2"/>
    </x:row>
    <x:row r="54">
      <x:c r="A54" s="4"/>
      <x:c r="B54" s="4"/>
      <x:c r="C54" s="4"/>
      <x:c r="D54" s="4"/>
      <x:c r="E54" s="2"/>
      <x:c r="F54" s="40"/>
      <x:c r="G54" s="40"/>
      <x:c r="H54" s="40"/>
      <x:c r="I54" s="40"/>
      <x:c r="J54" s="40"/>
      <x:c r="K54" s="40"/>
      <x:c r="L54" s="40"/>
      <x:c r="M54" s="40"/>
      <x:c r="N54" s="40"/>
      <x:c r="O54" s="2"/>
      <x:c r="P54" s="40"/>
      <x:c r="Q54" s="40"/>
      <x:c r="R54" s="40"/>
      <x:c r="S54" s="40"/>
      <x:c r="T54" s="40"/>
      <x:c r="U54" s="40"/>
      <x:c r="V54" s="40"/>
      <x:c r="W54" s="2"/>
    </x:row>
    <x:row r="55">
      <x:c r="A55" s="4"/>
      <x:c r="B55" s="4"/>
      <x:c r="C55" s="4"/>
      <x:c r="D55" s="4"/>
      <x:c r="E55" s="2"/>
      <x:c r="F55" s="40"/>
      <x:c r="G55" s="40"/>
      <x:c r="H55" s="40"/>
      <x:c r="I55" s="40"/>
      <x:c r="J55" s="40"/>
      <x:c r="K55" s="40"/>
      <x:c r="L55" s="40"/>
      <x:c r="M55" s="40"/>
      <x:c r="N55" s="40"/>
      <x:c r="O55" s="2"/>
      <x:c r="P55" s="40"/>
      <x:c r="Q55" s="40"/>
      <x:c r="R55" s="40"/>
      <x:c r="S55" s="40"/>
      <x:c r="T55" s="40"/>
      <x:c r="U55" s="40"/>
      <x:c r="V55" s="40"/>
      <x:c r="W55" s="2"/>
    </x:row>
    <x:row r="56">
      <x:c r="A56" s="4"/>
      <x:c r="B56" s="4"/>
      <x:c r="C56" s="4"/>
      <x:c r="D56" s="4"/>
      <x:c r="E56" s="2"/>
      <x:c r="F56" s="40"/>
      <x:c r="G56" s="40"/>
      <x:c r="H56" s="40"/>
      <x:c r="I56" s="40"/>
      <x:c r="J56" s="40"/>
      <x:c r="K56" s="40"/>
      <x:c r="L56" s="40"/>
      <x:c r="M56" s="40"/>
      <x:c r="N56" s="40"/>
      <x:c r="O56" s="2"/>
      <x:c r="P56" s="40"/>
      <x:c r="Q56" s="40"/>
      <x:c r="R56" s="40"/>
      <x:c r="S56" s="40"/>
      <x:c r="T56" s="40"/>
      <x:c r="U56" s="40"/>
      <x:c r="V56" s="40"/>
      <x:c r="W56" s="2"/>
    </x:row>
    <x:row r="57">
      <x:c r="A57" s="4"/>
      <x:c r="B57" s="4"/>
      <x:c r="C57" s="4"/>
      <x:c r="D57" s="4"/>
      <x:c r="E57" s="2"/>
      <x:c r="F57" s="204" t="str">
        <x:v>84 clause/subclause assessment modules are loaded from the supplied AS9100D architecture. The obligation indicator is an RG depth check, not an official standards requirement count.</x:v>
      </x:c>
      <x:c r="G57" s="40"/>
      <x:c r="H57" s="40"/>
      <x:c r="I57" s="40"/>
      <x:c r="J57" s="40"/>
      <x:c r="K57" s="40"/>
      <x:c r="L57" s="40"/>
      <x:c r="M57" s="40"/>
      <x:c r="N57" s="40"/>
      <x:c r="O57" s="2"/>
      <x:c r="P57" s="40"/>
      <x:c r="Q57" s="40"/>
      <x:c r="R57" s="40"/>
      <x:c r="S57" s="40"/>
      <x:c r="T57" s="40"/>
      <x:c r="U57" s="40"/>
      <x:c r="V57" s="40"/>
      <x:c r="W57" s="2"/>
    </x:row>
    <x:row r="58">
      <x:c r="A58" s="4"/>
      <x:c r="B58" s="4"/>
      <x:c r="C58" s="4"/>
      <x:c r="D58" s="4"/>
      <x:c r="E58" s="2"/>
      <x:c r="F58" s="40"/>
      <x:c r="G58" s="40"/>
      <x:c r="H58" s="40"/>
      <x:c r="I58" s="40"/>
      <x:c r="J58" s="40"/>
      <x:c r="K58" s="40"/>
      <x:c r="L58" s="40"/>
      <x:c r="M58" s="40"/>
      <x:c r="N58" s="40"/>
      <x:c r="O58" s="2"/>
      <x:c r="P58" s="40"/>
      <x:c r="Q58" s="40"/>
      <x:c r="R58" s="40"/>
      <x:c r="S58" s="40"/>
      <x:c r="T58" s="40"/>
      <x:c r="U58" s="40"/>
      <x:c r="V58" s="40"/>
      <x:c r="W58" s="2"/>
    </x:row>
    <x:row r="59">
      <x:c r="A59" s="4"/>
      <x:c r="B59" s="4"/>
      <x:c r="C59" s="4"/>
      <x:c r="D59" s="4"/>
      <x:c r="E59" s="2"/>
      <x:c r="F59" s="40"/>
      <x:c r="G59" s="40"/>
      <x:c r="H59" s="40"/>
      <x:c r="I59" s="40"/>
      <x:c r="J59" s="40"/>
      <x:c r="K59" s="40"/>
      <x:c r="L59" s="40"/>
      <x:c r="M59" s="40"/>
      <x:c r="N59" s="40"/>
      <x:c r="O59" s="2"/>
      <x:c r="P59" s="40"/>
      <x:c r="Q59" s="40"/>
      <x:c r="R59" s="40"/>
      <x:c r="S59" s="40"/>
      <x:c r="T59" s="40"/>
      <x:c r="U59" s="40"/>
      <x:c r="V59" s="40"/>
      <x:c r="W59" s="2"/>
    </x:row>
    <x:row r="60">
      <x:c r="A60" s="4"/>
      <x:c r="B60" s="4"/>
      <x:c r="C60" s="4"/>
      <x:c r="D60" s="4"/>
      <x:c r="E60" s="2"/>
      <x:c r="F60" s="40"/>
      <x:c r="G60" s="40"/>
      <x:c r="H60" s="40"/>
      <x:c r="I60" s="40"/>
      <x:c r="J60" s="40"/>
      <x:c r="K60" s="40"/>
      <x:c r="L60" s="40"/>
      <x:c r="M60" s="40"/>
      <x:c r="N60" s="40"/>
      <x:c r="O60" s="2"/>
      <x:c r="P60" s="40"/>
      <x:c r="Q60" s="40"/>
      <x:c r="R60" s="40"/>
      <x:c r="S60" s="40"/>
      <x:c r="T60" s="40"/>
      <x:c r="U60" s="40"/>
      <x:c r="V60" s="40"/>
      <x:c r="W60" s="2"/>
    </x:row>
    <x:row r="61">
      <x:c r="A61" s="4"/>
      <x:c r="B61" s="4"/>
      <x:c r="C61" s="4"/>
      <x:c r="D61" s="4"/>
      <x:c r="E61" s="2"/>
      <x:c r="F61" s="40"/>
      <x:c r="G61" s="40"/>
      <x:c r="H61" s="40"/>
      <x:c r="I61" s="40"/>
      <x:c r="J61" s="40"/>
      <x:c r="K61" s="40"/>
      <x:c r="L61" s="40"/>
      <x:c r="M61" s="40"/>
      <x:c r="N61" s="40"/>
      <x:c r="O61" s="2"/>
      <x:c r="P61" s="40"/>
      <x:c r="Q61" s="40"/>
      <x:c r="R61" s="40"/>
      <x:c r="S61" s="40"/>
      <x:c r="T61" s="40"/>
      <x:c r="U61" s="40"/>
      <x:c r="V61" s="40"/>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22:N23"/>
    <x:mergeCell ref="F24:N25"/>
    <x:mergeCell ref="H27:M27"/>
    <x:mergeCell ref="H29:M29"/>
    <x:mergeCell ref="H31:M31"/>
    <x:mergeCell ref="H33:M33"/>
    <x:mergeCell ref="H35:M35"/>
    <x:mergeCell ref="H37:M37"/>
    <x:mergeCell ref="H39:M39"/>
    <x:mergeCell ref="P22:V23"/>
    <x:mergeCell ref="P24:V25"/>
    <x:mergeCell ref="P28:S29"/>
    <x:mergeCell ref="T28:V29"/>
    <x:mergeCell ref="P31:S32"/>
    <x:mergeCell ref="T31:V32"/>
    <x:mergeCell ref="P34:S35"/>
    <x:mergeCell ref="T34:V35"/>
    <x:mergeCell ref="P37:S38"/>
    <x:mergeCell ref="T37:V38"/>
    <x:mergeCell ref="P40:S41"/>
    <x:mergeCell ref="T40:V41"/>
    <x:mergeCell ref="F46:N47"/>
    <x:mergeCell ref="F49:N55"/>
    <x:mergeCell ref="F57:N59"/>
    <x:mergeCell ref="P46:V47"/>
    <x:mergeCell ref="P49:V57"/>
    <x:mergeCell ref="F136:V13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13" hidden="0" customWidth="1"/>
    <x:col min="7" max="7" width="13" hidden="0" customWidth="1"/>
    <x:col min="8" max="8" width="13" hidden="0" customWidth="1"/>
    <x:col min="9" max="9" width="13" hidden="0" customWidth="1"/>
    <x:col min="10" max="10" width="4" hidden="0" customWidth="1"/>
    <x:col min="11" max="11" width="13" hidden="0" customWidth="1"/>
    <x:col min="12" max="12" width="13" hidden="0" customWidth="1"/>
    <x:col min="13" max="13" width="13" hidden="0" customWidth="1"/>
    <x:col min="14" max="14" width="13" hidden="0" customWidth="1"/>
    <x:col min="15" max="15" width="4" hidden="0" customWidth="1"/>
    <x:col min="16" max="16" width="13" hidden="0" customWidth="1"/>
    <x:col min="17" max="17" width="13" hidden="0" customWidth="1"/>
    <x:col min="18" max="18" width="13" hidden="0" customWidth="1"/>
    <x:col min="19" max="19" width="13" hidden="0" customWidth="1"/>
    <x:col min="20" max="20" width="4" hidden="0" customWidth="1"/>
    <x:col min="21" max="21" width="13" hidden="0" customWidth="1"/>
    <x:col min="22" max="22" width="13"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Start Here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Set the review context once. The assessment engine and executive outputs use this information throughout the workbook.</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2"/>
      <x:c r="G7" s="2"/>
      <x:c r="H7" s="48" t="str">
        <x:v>ORGANISATION</x:v>
      </x:c>
      <x:c r="I7" s="2"/>
      <x:c r="J7" s="2"/>
      <x:c r="K7" s="2"/>
      <x:c r="L7" s="2"/>
      <x:c r="M7" s="2"/>
      <x:c r="N7" s="2"/>
      <x:c r="O7" s="2"/>
      <x:c r="P7" s="48" t="str">
        <x:v>SITE / BUSINESS UNIT</x:v>
      </x:c>
      <x:c r="Q7" s="2"/>
      <x:c r="R7" s="2"/>
      <x:c r="S7" s="2"/>
      <x:c r="T7" s="2"/>
      <x:c r="U7" s="2"/>
      <x:c r="V7" s="2"/>
      <x:c r="W7" s="2"/>
    </x:row>
    <x:row r="8">
      <x:c r="A8" s="4"/>
      <x:c r="B8" s="4"/>
      <x:c r="C8" s="4"/>
      <x:c r="D8" s="4"/>
      <x:c r="E8" s="2"/>
      <x:c r="F8" s="2"/>
      <x:c r="G8" s="2"/>
      <x:c r="H8" s="44" t="str"/>
      <x:c r="I8" s="40"/>
      <x:c r="J8" s="40"/>
      <x:c r="K8" s="40"/>
      <x:c r="L8" s="40"/>
      <x:c r="M8" s="40"/>
      <x:c r="N8" s="40"/>
      <x:c r="O8" s="2"/>
      <x:c r="P8" s="44" t="str"/>
      <x:c r="Q8" s="40"/>
      <x:c r="R8" s="40"/>
      <x:c r="S8" s="40"/>
      <x:c r="T8" s="40"/>
      <x:c r="U8" s="40"/>
      <x:c r="V8" s="40"/>
      <x:c r="W8" s="2"/>
    </x:row>
    <x:row r="9">
      <x:c r="A9" s="19" t="str">
        <x:v>DASHBOARD</x:v>
      </x:c>
      <x:c r="B9" s="4"/>
      <x:c r="C9" s="4"/>
      <x:c r="D9" s="4"/>
      <x:c r="E9" s="2"/>
      <x:c r="F9" s="2"/>
      <x:c r="G9" s="2"/>
      <x:c r="H9" s="40"/>
      <x:c r="I9" s="40"/>
      <x:c r="J9" s="40"/>
      <x:c r="K9" s="40"/>
      <x:c r="L9" s="40"/>
      <x:c r="M9" s="40"/>
      <x:c r="N9" s="40"/>
      <x:c r="O9" s="2"/>
      <x:c r="P9" s="40"/>
      <x:c r="Q9" s="40"/>
      <x:c r="R9" s="40"/>
      <x:c r="S9" s="40"/>
      <x:c r="T9" s="40"/>
      <x:c r="U9" s="40"/>
      <x:c r="V9" s="40"/>
      <x:c r="W9" s="2"/>
    </x:row>
    <x:row r="10">
      <x:c r="A10" s="4"/>
      <x:c r="B10" s="4"/>
      <x:c r="C10" s="4"/>
      <x:c r="D10" s="4"/>
      <x:c r="E10" s="2"/>
      <x:c r="F10" s="2"/>
      <x:c r="G10" s="2"/>
      <x:c r="H10" s="40"/>
      <x:c r="I10" s="40"/>
      <x:c r="J10" s="40"/>
      <x:c r="K10" s="40"/>
      <x:c r="L10" s="40"/>
      <x:c r="M10" s="40"/>
      <x:c r="N10" s="40"/>
      <x:c r="O10" s="2"/>
      <x:c r="P10" s="40"/>
      <x:c r="Q10" s="40"/>
      <x:c r="R10" s="40"/>
      <x:c r="S10" s="40"/>
      <x:c r="T10" s="40"/>
      <x:c r="U10" s="40"/>
      <x:c r="V10" s="40"/>
      <x:c r="W10" s="2"/>
    </x:row>
    <x:row r="11">
      <x:c r="A11" s="4"/>
      <x:c r="B11" s="4"/>
      <x:c r="C11" s="4"/>
      <x:c r="D11" s="4"/>
      <x:c r="E11" s="2"/>
      <x:c r="F11" s="2"/>
      <x:c r="G11" s="2"/>
      <x:c r="H11" s="2"/>
      <x:c r="I11" s="2"/>
      <x:c r="J11" s="2"/>
      <x:c r="K11" s="2"/>
      <x:c r="L11" s="2"/>
      <x:c r="M11" s="2"/>
      <x:c r="N11" s="2"/>
      <x:c r="O11" s="2"/>
      <x:c r="P11" s="2"/>
      <x:c r="Q11" s="2"/>
      <x:c r="R11" s="2"/>
      <x:c r="S11" s="2"/>
      <x:c r="T11" s="2"/>
      <x:c r="U11" s="2"/>
      <x:c r="V11" s="2"/>
      <x:c r="W11" s="2"/>
    </x:row>
    <x:row r="12">
      <x:c r="A12" s="25" t="str">
        <x:v>START HERE</x:v>
      </x:c>
      <x:c r="B12" s="4"/>
      <x:c r="C12" s="4"/>
      <x:c r="D12" s="4"/>
      <x:c r="E12" s="2"/>
      <x:c r="F12" s="2"/>
      <x:c r="G12" s="2"/>
      <x:c r="H12" s="48" t="str">
        <x:v>ASSESSOR</x:v>
      </x:c>
      <x:c r="I12" s="2"/>
      <x:c r="J12" s="2"/>
      <x:c r="K12" s="2"/>
      <x:c r="L12" s="2"/>
      <x:c r="M12" s="2"/>
      <x:c r="N12" s="2"/>
      <x:c r="O12" s="2"/>
      <x:c r="P12" s="48" t="str">
        <x:v>REVIEW DATE</x:v>
      </x:c>
      <x:c r="Q12" s="2"/>
      <x:c r="R12" s="2"/>
      <x:c r="S12" s="2"/>
      <x:c r="T12" s="2"/>
      <x:c r="U12" s="2"/>
      <x:c r="V12" s="2"/>
      <x:c r="W12" s="2"/>
    </x:row>
    <x:row r="13">
      <x:c r="A13" s="4"/>
      <x:c r="B13" s="4"/>
      <x:c r="C13" s="4"/>
      <x:c r="D13" s="4"/>
      <x:c r="E13" s="2"/>
      <x:c r="F13" s="2"/>
      <x:c r="G13" s="2"/>
      <x:c r="H13" s="44" t="str"/>
      <x:c r="I13" s="40"/>
      <x:c r="J13" s="40"/>
      <x:c r="K13" s="40"/>
      <x:c r="L13" s="40"/>
      <x:c r="M13" s="40"/>
      <x:c r="N13" s="40"/>
      <x:c r="O13" s="2"/>
      <x:c r="P13" s="50" t="str"/>
      <x:c r="Q13" s="51"/>
      <x:c r="R13" s="51"/>
      <x:c r="S13" s="51"/>
      <x:c r="T13" s="51"/>
      <x:c r="U13" s="51"/>
      <x:c r="V13" s="51"/>
      <x:c r="W13" s="2"/>
    </x:row>
    <x:row r="14">
      <x:c r="A14" s="4"/>
      <x:c r="B14" s="4"/>
      <x:c r="C14" s="4"/>
      <x:c r="D14" s="4"/>
      <x:c r="E14" s="2"/>
      <x:c r="F14" s="2"/>
      <x:c r="G14" s="2"/>
      <x:c r="H14" s="40"/>
      <x:c r="I14" s="40"/>
      <x:c r="J14" s="40"/>
      <x:c r="K14" s="40"/>
      <x:c r="L14" s="40"/>
      <x:c r="M14" s="40"/>
      <x:c r="N14" s="40"/>
      <x:c r="O14" s="2"/>
      <x:c r="P14" s="51"/>
      <x:c r="Q14" s="51"/>
      <x:c r="R14" s="51"/>
      <x:c r="S14" s="51"/>
      <x:c r="T14" s="51"/>
      <x:c r="U14" s="51"/>
      <x:c r="V14" s="51"/>
      <x:c r="W14" s="2"/>
    </x:row>
    <x:row r="15">
      <x:c r="A15" s="19" t="str">
        <x:v>CLAUSE 4</x:v>
      </x:c>
      <x:c r="B15" s="4"/>
      <x:c r="C15" s="4"/>
      <x:c r="D15" s="4"/>
      <x:c r="E15" s="2"/>
      <x:c r="F15" s="2"/>
      <x:c r="G15" s="2"/>
      <x:c r="H15" s="40"/>
      <x:c r="I15" s="40"/>
      <x:c r="J15" s="40"/>
      <x:c r="K15" s="40"/>
      <x:c r="L15" s="40"/>
      <x:c r="M15" s="40"/>
      <x:c r="N15" s="40"/>
      <x:c r="O15" s="2"/>
      <x:c r="P15" s="51"/>
      <x:c r="Q15" s="51"/>
      <x:c r="R15" s="51"/>
      <x:c r="S15" s="51"/>
      <x:c r="T15" s="51"/>
      <x:c r="U15" s="51"/>
      <x:c r="V15" s="51"/>
      <x:c r="W15" s="2"/>
    </x:row>
    <x:row r="16">
      <x:c r="A16" s="4"/>
      <x:c r="B16" s="4"/>
      <x:c r="C16" s="4"/>
      <x:c r="D16" s="4"/>
      <x:c r="E16" s="2"/>
      <x:c r="F16" s="2"/>
      <x:c r="G16" s="2"/>
      <x:c r="H16" s="2"/>
      <x:c r="I16" s="2"/>
      <x:c r="J16" s="2"/>
      <x:c r="K16" s="2"/>
      <x:c r="L16" s="2"/>
      <x:c r="M16" s="2"/>
      <x:c r="N16" s="2"/>
      <x:c r="O16" s="2"/>
      <x:c r="P16" s="2"/>
      <x:c r="Q16" s="2"/>
      <x:c r="R16" s="2"/>
      <x:c r="S16" s="2"/>
      <x:c r="T16" s="2"/>
      <x:c r="U16" s="2"/>
      <x:c r="V16" s="2"/>
      <x:c r="W16" s="2"/>
    </x:row>
    <x:row r="17">
      <x:c r="A17" s="4"/>
      <x:c r="B17" s="4"/>
      <x:c r="C17" s="4"/>
      <x:c r="D17" s="4"/>
      <x:c r="E17" s="2"/>
      <x:c r="F17" s="2"/>
      <x:c r="G17" s="2"/>
      <x:c r="H17" s="48" t="str">
        <x:v>ASSESSMENT SCOPE</x:v>
      </x:c>
      <x:c r="I17" s="2"/>
      <x:c r="J17" s="2"/>
      <x:c r="K17" s="2"/>
      <x:c r="L17" s="2"/>
      <x:c r="M17" s="2"/>
      <x:c r="N17" s="2"/>
      <x:c r="O17" s="2"/>
      <x:c r="P17" s="2"/>
      <x:c r="Q17" s="2"/>
      <x:c r="R17" s="2"/>
      <x:c r="S17" s="2"/>
      <x:c r="T17" s="2"/>
      <x:c r="U17" s="2"/>
      <x:c r="V17" s="2"/>
      <x:c r="W17" s="2"/>
    </x:row>
    <x:row r="18">
      <x:c r="A18" s="19" t="str">
        <x:v>CLAUSE 5</x:v>
      </x:c>
      <x:c r="B18" s="4"/>
      <x:c r="C18" s="4"/>
      <x:c r="D18" s="4"/>
      <x:c r="E18" s="2"/>
      <x:c r="F18" s="2"/>
      <x:c r="G18" s="2"/>
      <x:c r="H18" s="44" t="str"/>
      <x:c r="I18" s="40"/>
      <x:c r="J18" s="40"/>
      <x:c r="K18" s="40"/>
      <x:c r="L18" s="40"/>
      <x:c r="M18" s="40"/>
      <x:c r="N18" s="40"/>
      <x:c r="O18" s="40"/>
      <x:c r="P18" s="40"/>
      <x:c r="Q18" s="40"/>
      <x:c r="R18" s="40"/>
      <x:c r="S18" s="40"/>
      <x:c r="T18" s="40"/>
      <x:c r="U18" s="40"/>
      <x:c r="V18" s="40"/>
      <x:c r="W18" s="2"/>
    </x:row>
    <x:row r="19">
      <x:c r="A19" s="4"/>
      <x:c r="B19" s="4"/>
      <x:c r="C19" s="4"/>
      <x:c r="D19" s="4"/>
      <x:c r="E19" s="2"/>
      <x:c r="F19" s="2"/>
      <x:c r="G19" s="2"/>
      <x:c r="H19" s="40"/>
      <x:c r="I19" s="40"/>
      <x:c r="J19" s="40"/>
      <x:c r="K19" s="40"/>
      <x:c r="L19" s="40"/>
      <x:c r="M19" s="40"/>
      <x:c r="N19" s="40"/>
      <x:c r="O19" s="40"/>
      <x:c r="P19" s="40"/>
      <x:c r="Q19" s="40"/>
      <x:c r="R19" s="40"/>
      <x:c r="S19" s="40"/>
      <x:c r="T19" s="40"/>
      <x:c r="U19" s="40"/>
      <x:c r="V19" s="40"/>
      <x:c r="W19" s="2"/>
    </x:row>
    <x:row r="20">
      <x:c r="A20" s="4"/>
      <x:c r="B20" s="4"/>
      <x:c r="C20" s="4"/>
      <x:c r="D20" s="4"/>
      <x:c r="E20" s="2"/>
      <x:c r="F20" s="2"/>
      <x:c r="G20" s="2"/>
      <x:c r="H20" s="40"/>
      <x:c r="I20" s="40"/>
      <x:c r="J20" s="40"/>
      <x:c r="K20" s="40"/>
      <x:c r="L20" s="40"/>
      <x:c r="M20" s="40"/>
      <x:c r="N20" s="40"/>
      <x:c r="O20" s="40"/>
      <x:c r="P20" s="40"/>
      <x:c r="Q20" s="40"/>
      <x:c r="R20" s="40"/>
      <x:c r="S20" s="40"/>
      <x:c r="T20" s="40"/>
      <x:c r="U20" s="40"/>
      <x:c r="V20" s="40"/>
      <x:c r="W20" s="2"/>
    </x:row>
    <x:row r="21">
      <x:c r="A21" s="19" t="str">
        <x:v>CLAUSE 6</x:v>
      </x:c>
      <x:c r="B21" s="4"/>
      <x:c r="C21" s="4"/>
      <x:c r="D21" s="4"/>
      <x:c r="E21" s="2"/>
      <x:c r="F21" s="2"/>
      <x:c r="G21" s="2"/>
      <x:c r="H21" s="40"/>
      <x:c r="I21" s="40"/>
      <x:c r="J21" s="40"/>
      <x:c r="K21" s="40"/>
      <x:c r="L21" s="40"/>
      <x:c r="M21" s="40"/>
      <x:c r="N21" s="40"/>
      <x:c r="O21" s="40"/>
      <x:c r="P21" s="40"/>
      <x:c r="Q21" s="40"/>
      <x:c r="R21" s="40"/>
      <x:c r="S21" s="40"/>
      <x:c r="T21" s="40"/>
      <x:c r="U21" s="40"/>
      <x:c r="V21" s="40"/>
      <x:c r="W21" s="2"/>
    </x:row>
    <x:row r="22">
      <x:c r="A22" s="4"/>
      <x:c r="B22" s="4"/>
      <x:c r="C22" s="4"/>
      <x:c r="D22" s="4"/>
      <x:c r="E22" s="2"/>
      <x:c r="F22" s="2"/>
      <x:c r="G22" s="2"/>
      <x:c r="H22" s="40"/>
      <x:c r="I22" s="40"/>
      <x:c r="J22" s="40"/>
      <x:c r="K22" s="40"/>
      <x:c r="L22" s="40"/>
      <x:c r="M22" s="40"/>
      <x:c r="N22" s="40"/>
      <x:c r="O22" s="40"/>
      <x:c r="P22" s="40"/>
      <x:c r="Q22" s="40"/>
      <x:c r="R22" s="40"/>
      <x:c r="S22" s="40"/>
      <x:c r="T22" s="40"/>
      <x:c r="U22" s="40"/>
      <x:c r="V22" s="40"/>
      <x:c r="W22" s="2"/>
    </x:row>
    <x:row r="23">
      <x:c r="A23" s="4"/>
      <x:c r="B23" s="4"/>
      <x:c r="C23" s="4"/>
      <x:c r="D23" s="4"/>
      <x:c r="E23" s="2"/>
      <x:c r="F23" s="2"/>
      <x:c r="G23" s="2"/>
      <x:c r="H23" s="2"/>
      <x:c r="I23" s="2"/>
      <x:c r="J23" s="2"/>
      <x:c r="K23" s="2"/>
      <x:c r="L23" s="2"/>
      <x:c r="M23" s="2"/>
      <x:c r="N23" s="2"/>
      <x:c r="O23" s="2"/>
      <x:c r="P23" s="2"/>
      <x:c r="Q23" s="2"/>
      <x:c r="R23" s="2"/>
      <x:c r="S23" s="2"/>
      <x:c r="T23" s="2"/>
      <x:c r="U23" s="2"/>
      <x:c r="V23" s="2"/>
      <x:c r="W23" s="2"/>
    </x:row>
    <x:row r="24">
      <x:c r="A24" s="19" t="str">
        <x:v>CLAUSE 7</x:v>
      </x:c>
      <x:c r="B24" s="4"/>
      <x:c r="C24" s="4"/>
      <x:c r="D24" s="4"/>
      <x:c r="E24" s="2"/>
      <x:c r="F24" s="2"/>
      <x:c r="G24" s="2"/>
      <x:c r="H24" s="48" t="str">
        <x:v>EXCLUSIONS / N/A RATIONALE</x:v>
      </x:c>
      <x:c r="I24" s="2"/>
      <x:c r="J24" s="2"/>
      <x:c r="K24" s="2"/>
      <x:c r="L24" s="2"/>
      <x:c r="M24" s="2"/>
      <x:c r="N24" s="2"/>
      <x:c r="O24" s="2"/>
      <x:c r="P24" s="2"/>
      <x:c r="Q24" s="2"/>
      <x:c r="R24" s="2"/>
      <x:c r="S24" s="2"/>
      <x:c r="T24" s="2"/>
      <x:c r="U24" s="2"/>
      <x:c r="V24" s="2"/>
      <x:c r="W24" s="2"/>
    </x:row>
    <x:row r="25">
      <x:c r="A25" s="4"/>
      <x:c r="B25" s="4"/>
      <x:c r="C25" s="4"/>
      <x:c r="D25" s="4"/>
      <x:c r="E25" s="2"/>
      <x:c r="F25" s="2"/>
      <x:c r="G25" s="2"/>
      <x:c r="H25" s="44" t="str"/>
      <x:c r="I25" s="40"/>
      <x:c r="J25" s="40"/>
      <x:c r="K25" s="40"/>
      <x:c r="L25" s="40"/>
      <x:c r="M25" s="40"/>
      <x:c r="N25" s="40"/>
      <x:c r="O25" s="40"/>
      <x:c r="P25" s="40"/>
      <x:c r="Q25" s="40"/>
      <x:c r="R25" s="40"/>
      <x:c r="S25" s="40"/>
      <x:c r="T25" s="40"/>
      <x:c r="U25" s="40"/>
      <x:c r="V25" s="40"/>
      <x:c r="W25" s="2"/>
    </x:row>
    <x:row r="26">
      <x:c r="A26" s="4"/>
      <x:c r="B26" s="4"/>
      <x:c r="C26" s="4"/>
      <x:c r="D26" s="4"/>
      <x:c r="E26" s="2"/>
      <x:c r="F26" s="2"/>
      <x:c r="G26" s="2"/>
      <x:c r="H26" s="40"/>
      <x:c r="I26" s="40"/>
      <x:c r="J26" s="40"/>
      <x:c r="K26" s="40"/>
      <x:c r="L26" s="40"/>
      <x:c r="M26" s="40"/>
      <x:c r="N26" s="40"/>
      <x:c r="O26" s="40"/>
      <x:c r="P26" s="40"/>
      <x:c r="Q26" s="40"/>
      <x:c r="R26" s="40"/>
      <x:c r="S26" s="40"/>
      <x:c r="T26" s="40"/>
      <x:c r="U26" s="40"/>
      <x:c r="V26" s="40"/>
      <x:c r="W26" s="2"/>
    </x:row>
    <x:row r="27">
      <x:c r="A27" s="19" t="str">
        <x:v>CLAUSE 8</x:v>
      </x:c>
      <x:c r="B27" s="4"/>
      <x:c r="C27" s="4"/>
      <x:c r="D27" s="4"/>
      <x:c r="E27" s="2"/>
      <x:c r="F27" s="2"/>
      <x:c r="G27" s="2"/>
      <x:c r="H27" s="40"/>
      <x:c r="I27" s="40"/>
      <x:c r="J27" s="40"/>
      <x:c r="K27" s="40"/>
      <x:c r="L27" s="40"/>
      <x:c r="M27" s="40"/>
      <x:c r="N27" s="40"/>
      <x:c r="O27" s="40"/>
      <x:c r="P27" s="40"/>
      <x:c r="Q27" s="40"/>
      <x:c r="R27" s="40"/>
      <x:c r="S27" s="40"/>
      <x:c r="T27" s="40"/>
      <x:c r="U27" s="40"/>
      <x:c r="V27" s="40"/>
      <x:c r="W27" s="2"/>
    </x:row>
    <x:row r="28">
      <x:c r="A28" s="4"/>
      <x:c r="B28" s="4"/>
      <x:c r="C28" s="4"/>
      <x:c r="D28" s="4"/>
      <x:c r="E28" s="2"/>
      <x:c r="F28" s="2"/>
      <x:c r="G28" s="2"/>
      <x:c r="H28" s="40"/>
      <x:c r="I28" s="40"/>
      <x:c r="J28" s="40"/>
      <x:c r="K28" s="40"/>
      <x:c r="L28" s="40"/>
      <x:c r="M28" s="40"/>
      <x:c r="N28" s="40"/>
      <x:c r="O28" s="40"/>
      <x:c r="P28" s="40"/>
      <x:c r="Q28" s="40"/>
      <x:c r="R28" s="40"/>
      <x:c r="S28" s="40"/>
      <x:c r="T28" s="40"/>
      <x:c r="U28" s="40"/>
      <x:c r="V28" s="40"/>
      <x:c r="W28" s="2"/>
    </x:row>
    <x:row r="29">
      <x:c r="A29" s="4"/>
      <x:c r="B29" s="4"/>
      <x:c r="C29" s="4"/>
      <x:c r="D29" s="4"/>
      <x:c r="E29" s="2"/>
      <x:c r="F29" s="2"/>
      <x:c r="G29" s="2"/>
      <x:c r="H29" s="40"/>
      <x:c r="I29" s="40"/>
      <x:c r="J29" s="40"/>
      <x:c r="K29" s="40"/>
      <x:c r="L29" s="40"/>
      <x:c r="M29" s="40"/>
      <x:c r="N29" s="40"/>
      <x:c r="O29" s="40"/>
      <x:c r="P29" s="40"/>
      <x:c r="Q29" s="40"/>
      <x:c r="R29" s="40"/>
      <x:c r="S29" s="40"/>
      <x:c r="T29" s="40"/>
      <x:c r="U29" s="40"/>
      <x:c r="V29" s="40"/>
      <x:c r="W29" s="2"/>
    </x:row>
    <x:row r="30">
      <x:c r="A30" s="19" t="str">
        <x:v>CLAUSE 9</x:v>
      </x:c>
      <x:c r="B30" s="4"/>
      <x:c r="C30" s="4"/>
      <x:c r="D30" s="4"/>
      <x:c r="E30" s="2"/>
      <x:c r="F30" s="2"/>
      <x:c r="G30" s="2"/>
      <x:c r="H30" s="40"/>
      <x:c r="I30" s="40"/>
      <x:c r="J30" s="40"/>
      <x:c r="K30" s="40"/>
      <x:c r="L30" s="40"/>
      <x:c r="M30" s="40"/>
      <x:c r="N30" s="40"/>
      <x:c r="O30" s="40"/>
      <x:c r="P30" s="40"/>
      <x:c r="Q30" s="40"/>
      <x:c r="R30" s="40"/>
      <x:c r="S30" s="40"/>
      <x:c r="T30" s="40"/>
      <x:c r="U30" s="40"/>
      <x:c r="V30" s="40"/>
      <x:c r="W30" s="2"/>
    </x:row>
    <x:row r="31">
      <x:c r="A31" s="4"/>
      <x:c r="B31" s="4"/>
      <x:c r="C31" s="4"/>
      <x:c r="D31" s="4"/>
      <x:c r="E31" s="2"/>
      <x:c r="F31" s="2"/>
      <x:c r="G31" s="2"/>
      <x:c r="H31" s="2"/>
      <x:c r="I31" s="2"/>
      <x:c r="J31" s="2"/>
      <x:c r="K31" s="2"/>
      <x:c r="L31" s="2"/>
      <x:c r="M31" s="2"/>
      <x:c r="N31" s="2"/>
      <x:c r="O31" s="2"/>
      <x:c r="P31" s="2"/>
      <x:c r="Q31" s="2"/>
      <x:c r="R31" s="2"/>
      <x:c r="S31" s="2"/>
      <x:c r="T31" s="2"/>
      <x:c r="U31" s="2"/>
      <x:c r="V31" s="2"/>
      <x:c r="W31" s="2"/>
    </x:row>
    <x:row r="32">
      <x:c r="A32" s="4"/>
      <x:c r="B32" s="4"/>
      <x:c r="C32" s="4"/>
      <x:c r="D32" s="4"/>
      <x:c r="E32" s="2"/>
      <x:c r="F32" s="2"/>
      <x:c r="G32" s="2"/>
      <x:c r="H32" s="48" t="str">
        <x:v>REVIEW OBJECTIVE</x:v>
      </x:c>
      <x:c r="I32" s="2"/>
      <x:c r="J32" s="2"/>
      <x:c r="K32" s="2"/>
      <x:c r="L32" s="2"/>
      <x:c r="M32" s="2"/>
      <x:c r="N32" s="2"/>
      <x:c r="O32" s="2"/>
      <x:c r="P32" s="2"/>
      <x:c r="Q32" s="2"/>
      <x:c r="R32" s="2"/>
      <x:c r="S32" s="2"/>
      <x:c r="T32" s="2"/>
      <x:c r="U32" s="2"/>
      <x:c r="V32" s="2"/>
      <x:c r="W32" s="2"/>
    </x:row>
    <x:row r="33">
      <x:c r="A33" s="19" t="str">
        <x:v>CLAUSE 10</x:v>
      </x:c>
      <x:c r="B33" s="4"/>
      <x:c r="C33" s="4"/>
      <x:c r="D33" s="4"/>
      <x:c r="E33" s="2"/>
      <x:c r="F33" s="2"/>
      <x:c r="G33" s="2"/>
      <x:c r="H33" s="44" t="str"/>
      <x:c r="I33" s="40"/>
      <x:c r="J33" s="40"/>
      <x:c r="K33" s="40"/>
      <x:c r="L33" s="40"/>
      <x:c r="M33" s="40"/>
      <x:c r="N33" s="40"/>
      <x:c r="O33" s="40"/>
      <x:c r="P33" s="40"/>
      <x:c r="Q33" s="40"/>
      <x:c r="R33" s="40"/>
      <x:c r="S33" s="40"/>
      <x:c r="T33" s="40"/>
      <x:c r="U33" s="40"/>
      <x:c r="V33" s="40"/>
      <x:c r="W33" s="2"/>
    </x:row>
    <x:row r="34">
      <x:c r="A34" s="4"/>
      <x:c r="B34" s="4"/>
      <x:c r="C34" s="4"/>
      <x:c r="D34" s="4"/>
      <x:c r="E34" s="2"/>
      <x:c r="F34" s="2"/>
      <x:c r="G34" s="2"/>
      <x:c r="H34" s="40"/>
      <x:c r="I34" s="40"/>
      <x:c r="J34" s="40"/>
      <x:c r="K34" s="40"/>
      <x:c r="L34" s="40"/>
      <x:c r="M34" s="40"/>
      <x:c r="N34" s="40"/>
      <x:c r="O34" s="40"/>
      <x:c r="P34" s="40"/>
      <x:c r="Q34" s="40"/>
      <x:c r="R34" s="40"/>
      <x:c r="S34" s="40"/>
      <x:c r="T34" s="40"/>
      <x:c r="U34" s="40"/>
      <x:c r="V34" s="40"/>
      <x:c r="W34" s="2"/>
    </x:row>
    <x:row r="35">
      <x:c r="A35" s="4"/>
      <x:c r="B35" s="4"/>
      <x:c r="C35" s="4"/>
      <x:c r="D35" s="4"/>
      <x:c r="E35" s="2"/>
      <x:c r="F35" s="2"/>
      <x:c r="G35" s="2"/>
      <x:c r="H35" s="40"/>
      <x:c r="I35" s="40"/>
      <x:c r="J35" s="40"/>
      <x:c r="K35" s="40"/>
      <x:c r="L35" s="40"/>
      <x:c r="M35" s="40"/>
      <x:c r="N35" s="40"/>
      <x:c r="O35" s="40"/>
      <x:c r="P35" s="40"/>
      <x:c r="Q35" s="40"/>
      <x:c r="R35" s="40"/>
      <x:c r="S35" s="40"/>
      <x:c r="T35" s="40"/>
      <x:c r="U35" s="40"/>
      <x:c r="V35" s="40"/>
      <x:c r="W35" s="2"/>
    </x:row>
    <x:row r="36">
      <x:c r="A36" s="19" t="str">
        <x:v>ACTION CENTRE</x:v>
      </x:c>
      <x:c r="B36" s="4"/>
      <x:c r="C36" s="4"/>
      <x:c r="D36" s="4"/>
      <x:c r="E36" s="2"/>
      <x:c r="F36" s="2"/>
      <x:c r="G36" s="2"/>
      <x:c r="H36" s="40"/>
      <x:c r="I36" s="40"/>
      <x:c r="J36" s="40"/>
      <x:c r="K36" s="40"/>
      <x:c r="L36" s="40"/>
      <x:c r="M36" s="40"/>
      <x:c r="N36" s="40"/>
      <x:c r="O36" s="40"/>
      <x:c r="P36" s="40"/>
      <x:c r="Q36" s="40"/>
      <x:c r="R36" s="40"/>
      <x:c r="S36" s="40"/>
      <x:c r="T36" s="40"/>
      <x:c r="U36" s="40"/>
      <x:c r="V36" s="40"/>
      <x:c r="W36" s="2"/>
    </x:row>
    <x:row r="37">
      <x:c r="A37" s="4"/>
      <x:c r="B37" s="4"/>
      <x:c r="C37" s="4"/>
      <x:c r="D37" s="4"/>
      <x:c r="E37" s="2"/>
      <x:c r="F37" s="2"/>
      <x:c r="G37" s="2"/>
      <x:c r="H37" s="40"/>
      <x:c r="I37" s="40"/>
      <x:c r="J37" s="40"/>
      <x:c r="K37" s="40"/>
      <x:c r="L37" s="40"/>
      <x:c r="M37" s="40"/>
      <x:c r="N37" s="40"/>
      <x:c r="O37" s="40"/>
      <x:c r="P37" s="40"/>
      <x:c r="Q37" s="40"/>
      <x:c r="R37" s="40"/>
      <x:c r="S37" s="40"/>
      <x:c r="T37" s="40"/>
      <x:c r="U37" s="40"/>
      <x:c r="V37" s="40"/>
      <x:c r="W37" s="2"/>
    </x:row>
    <x:row r="38">
      <x:c r="A38" s="4"/>
      <x:c r="B38" s="4"/>
      <x:c r="C38" s="4"/>
      <x:c r="D38" s="4"/>
      <x:c r="E38" s="2"/>
      <x:c r="F38" s="2"/>
      <x:c r="G38" s="2"/>
      <x:c r="H38" s="40"/>
      <x:c r="I38" s="40"/>
      <x:c r="J38" s="40"/>
      <x:c r="K38" s="40"/>
      <x:c r="L38" s="40"/>
      <x:c r="M38" s="40"/>
      <x:c r="N38" s="40"/>
      <x:c r="O38" s="40"/>
      <x:c r="P38" s="40"/>
      <x:c r="Q38" s="40"/>
      <x:c r="R38" s="40"/>
      <x:c r="S38" s="40"/>
      <x:c r="T38" s="40"/>
      <x:c r="U38" s="40"/>
      <x:c r="V38" s="40"/>
      <x:c r="W38" s="2"/>
    </x:row>
    <x:row r="39">
      <x:c r="A39" s="19" t="str">
        <x:v>EXECUTIVE REPORT</x:v>
      </x:c>
      <x:c r="B39" s="4"/>
      <x:c r="C39" s="4"/>
      <x:c r="D39" s="4"/>
      <x:c r="E39" s="2"/>
      <x:c r="F39" s="2"/>
      <x:c r="G39" s="2"/>
      <x:c r="H39" s="2"/>
      <x:c r="I39" s="2"/>
      <x:c r="J39" s="2"/>
      <x:c r="K39" s="2"/>
      <x:c r="L39" s="2"/>
      <x:c r="M39" s="2"/>
      <x:c r="N39" s="2"/>
      <x:c r="O39" s="2"/>
      <x:c r="P39" s="2"/>
      <x:c r="Q39" s="2"/>
      <x:c r="R39" s="2"/>
      <x:c r="S39" s="2"/>
      <x:c r="T39" s="2"/>
      <x:c r="U39" s="2"/>
      <x:c r="V39" s="2"/>
      <x:c r="W39" s="2"/>
    </x:row>
    <x:row r="40">
      <x:c r="A40" s="4"/>
      <x:c r="B40" s="4"/>
      <x:c r="C40" s="4"/>
      <x:c r="D40" s="4"/>
      <x:c r="E40" s="2"/>
      <x:c r="F40" s="2"/>
      <x:c r="G40" s="2"/>
      <x:c r="H40" s="2"/>
      <x:c r="I40" s="2"/>
      <x:c r="J40" s="2"/>
      <x:c r="K40" s="2"/>
      <x:c r="L40" s="2"/>
      <x:c r="M40" s="2"/>
      <x:c r="N40" s="2"/>
      <x:c r="O40" s="2"/>
      <x:c r="P40" s="2"/>
      <x:c r="Q40" s="2"/>
      <x:c r="R40" s="2"/>
      <x:c r="S40" s="2"/>
      <x:c r="T40" s="2"/>
      <x:c r="U40" s="2"/>
      <x:c r="V40" s="2"/>
      <x:c r="W40" s="2"/>
    </x:row>
    <x:row r="41">
      <x:c r="A41" s="4"/>
      <x:c r="B41" s="4"/>
      <x:c r="C41" s="4"/>
      <x:c r="D41" s="4"/>
      <x:c r="E41" s="2"/>
      <x:c r="F41" s="2"/>
      <x:c r="G41" s="2"/>
      <x:c r="H41" s="2"/>
      <x:c r="I41" s="2"/>
      <x:c r="J41" s="2"/>
      <x:c r="K41" s="2"/>
      <x:c r="L41" s="2"/>
      <x:c r="M41" s="2"/>
      <x:c r="N41" s="2"/>
      <x:c r="O41" s="2"/>
      <x:c r="P41" s="2"/>
      <x:c r="Q41" s="2"/>
      <x:c r="R41" s="2"/>
      <x:c r="S41" s="2"/>
      <x:c r="T41" s="2"/>
      <x:c r="U41" s="2"/>
      <x:c r="V41" s="2"/>
      <x:c r="W41" s="2"/>
    </x:row>
    <x:row r="42">
      <x:c r="A42" s="19" t="str">
        <x:v>GUIDANCE</x:v>
      </x:c>
      <x:c r="B42" s="4"/>
      <x:c r="C42" s="4"/>
      <x:c r="D42" s="4"/>
      <x:c r="E42" s="2"/>
      <x:c r="F42" s="55" t="str">
        <x:v>SETUP COMPLETE</x:v>
      </x:c>
      <x:c r="G42" s="40"/>
      <x:c r="H42" s="40"/>
      <x:c r="I42" s="40"/>
      <x:c r="J42" s="2"/>
      <x:c r="K42" s="55" t="str">
        <x:v>ASSESSMENT COMPLETE</x:v>
      </x:c>
      <x:c r="L42" s="40"/>
      <x:c r="M42" s="40"/>
      <x:c r="N42" s="40"/>
      <x:c r="O42" s="2"/>
      <x:c r="P42" s="55" t="str">
        <x:v>EVIDENCE COVERAGE</x:v>
      </x:c>
      <x:c r="Q42" s="40"/>
      <x:c r="R42" s="40"/>
      <x:c r="S42" s="40"/>
      <x:c r="T42" s="2"/>
      <x:c r="U42" s="55" t="str">
        <x:v>OWNERSHIP ASSIGNED</x:v>
      </x:c>
      <x:c r="V42" s="40"/>
      <x:c r="W42" s="2"/>
    </x:row>
    <x:row r="43">
      <x:c r="A43" s="4"/>
      <x:c r="B43" s="4"/>
      <x:c r="C43" s="4"/>
      <x:c r="D43" s="4"/>
      <x:c r="E43" s="2"/>
      <x:c r="F43" s="40"/>
      <x:c r="G43" s="40"/>
      <x:c r="H43" s="40"/>
      <x:c r="I43" s="40"/>
      <x:c r="J43" s="2"/>
      <x:c r="K43" s="40"/>
      <x:c r="L43" s="40"/>
      <x:c r="M43" s="40"/>
      <x:c r="N43" s="40"/>
      <x:c r="O43" s="2"/>
      <x:c r="P43" s="40"/>
      <x:c r="Q43" s="40"/>
      <x:c r="R43" s="40"/>
      <x:c r="S43" s="40"/>
      <x:c r="T43" s="2"/>
      <x:c r="U43" s="40"/>
      <x:c r="V43" s="40"/>
      <x:c r="W43" s="2"/>
    </x:row>
    <x:row r="44">
      <x:c r="A44" s="4"/>
      <x:c r="B44" s="4"/>
      <x:c r="C44" s="4"/>
      <x:c r="D44" s="4"/>
      <x:c r="E44" s="2"/>
      <x:c r="F44" s="60" t="n">
        <x:f>COUNTA(H8,P8,H13,P13)/4</x:f>
        <x:v>1</x:v>
      </x:c>
      <x:c r="G44" s="40"/>
      <x:c r="H44" s="40"/>
      <x:c r="I44" s="40"/>
      <x:c r="J44" s="2"/>
      <x:c r="K44" s="60" t="n">
        <x:f>COUNT('_ENGINE'!K2:K85)/84</x:f>
        <x:v>1</x:v>
      </x:c>
      <x:c r="L44" s="40"/>
      <x:c r="M44" s="40"/>
      <x:c r="N44" s="40"/>
      <x:c r="O44" s="2"/>
      <x:c r="P44" s="60" t="n">
        <x:f>COUNTIF('_ENGINE'!I2:I85,"&lt;&gt;")/84</x:f>
        <x:v>1</x:v>
      </x:c>
      <x:c r="Q44" s="40"/>
      <x:c r="R44" s="40"/>
      <x:c r="S44" s="40"/>
      <x:c r="T44" s="2"/>
      <x:c r="U44" s="60" t="n">
        <x:f>COUNTIF('_ENGINE'!P2:P85,"&lt;&gt;")/84</x:f>
        <x:v>1</x:v>
      </x:c>
      <x:c r="V44" s="40"/>
      <x:c r="W44" s="2"/>
    </x:row>
    <x:row r="45">
      <x:c r="A45" s="4"/>
      <x:c r="B45" s="4"/>
      <x:c r="C45" s="4"/>
      <x:c r="D45" s="4"/>
      <x:c r="E45" s="2"/>
      <x:c r="F45" s="40"/>
      <x:c r="G45" s="40"/>
      <x:c r="H45" s="40"/>
      <x:c r="I45" s="40"/>
      <x:c r="J45" s="2"/>
      <x:c r="K45" s="40"/>
      <x:c r="L45" s="40"/>
      <x:c r="M45" s="40"/>
      <x:c r="N45" s="40"/>
      <x:c r="O45" s="2"/>
      <x:c r="P45" s="40"/>
      <x:c r="Q45" s="40"/>
      <x:c r="R45" s="40"/>
      <x:c r="S45" s="40"/>
      <x:c r="T45" s="2"/>
      <x:c r="U45" s="40"/>
      <x:c r="V45" s="40"/>
      <x:c r="W45" s="2"/>
    </x:row>
    <x:row r="46">
      <x:c r="A46" s="4"/>
      <x:c r="B46" s="4"/>
      <x:c r="C46" s="4"/>
      <x:c r="D46" s="4"/>
      <x:c r="E46" s="2"/>
      <x:c r="F46" s="65" t="str">
        <x:f>REPT("█",ROUND((COUNTA(H8,P8,H13,P13)/4)*20,0))&amp;REPT("·",20-ROUND((COUNTA(H8,P8,H13,P13)/4)*20,0))</x:f>
        <x:v>████████████████████</x:v>
      </x:c>
      <x:c r="G46" s="40"/>
      <x:c r="H46" s="40"/>
      <x:c r="I46" s="40"/>
      <x:c r="J46" s="2"/>
      <x:c r="K46" s="69" t="str">
        <x:f>REPT("█",ROUND((COUNT('_ENGINE'!K2:K85)/84)*20,0))&amp;REPT("·",20-ROUND((COUNT('_ENGINE'!K2:K85)/84)*20,0))</x:f>
        <x:v>████████████████████</x:v>
      </x:c>
      <x:c r="L46" s="40"/>
      <x:c r="M46" s="40"/>
      <x:c r="N46" s="40"/>
      <x:c r="O46" s="2"/>
      <x:c r="P46" s="73" t="str">
        <x:f>REPT("█",ROUND((COUNTIF('_ENGINE'!I2:I85,"&lt;&gt;")/84)*20,0))&amp;REPT("·",20-ROUND((COUNTIF('_ENGINE'!I2:I85,"&lt;&gt;")/84)*20,0))</x:f>
        <x:v>████████████████████</x:v>
      </x:c>
      <x:c r="Q46" s="40"/>
      <x:c r="R46" s="40"/>
      <x:c r="S46" s="40"/>
      <x:c r="T46" s="2"/>
      <x:c r="U46" s="77" t="str">
        <x:f>REPT("█",ROUND((COUNTIF('_ENGINE'!P2:P85,"&lt;&gt;")/84)*20,0))&amp;REPT("·",20-ROUND((COUNTIF('_ENGINE'!P2:P85,"&lt;&gt;")/84)*20,0))</x:f>
        <x:v>████████████████████</x:v>
      </x:c>
      <x:c r="V46" s="40"/>
      <x:c r="W46" s="2"/>
    </x:row>
    <x:row r="47">
      <x:c r="A47" s="4"/>
      <x:c r="B47" s="4"/>
      <x:c r="C47" s="4"/>
      <x:c r="D47" s="4"/>
      <x:c r="E47" s="2"/>
      <x:c r="F47" s="2"/>
      <x:c r="G47" s="40"/>
      <x:c r="H47" s="40"/>
      <x:c r="I47" s="40"/>
      <x:c r="J47" s="2"/>
      <x:c r="K47" s="2"/>
      <x:c r="L47" s="40"/>
      <x:c r="M47" s="40"/>
      <x:c r="N47" s="40"/>
      <x:c r="O47" s="2"/>
      <x:c r="P47" s="2"/>
      <x:c r="Q47" s="40"/>
      <x:c r="R47" s="40"/>
      <x:c r="S47" s="40"/>
      <x:c r="T47" s="2"/>
      <x:c r="U47" s="2"/>
      <x:c r="V47" s="40"/>
      <x:c r="W47" s="2"/>
    </x:row>
    <x:row r="48">
      <x:c r="A48" s="4"/>
      <x:c r="B48" s="4"/>
      <x:c r="C48" s="4"/>
      <x:c r="D48" s="4"/>
      <x:c r="E48" s="2"/>
      <x:c r="F48" s="2"/>
      <x:c r="G48" s="2"/>
      <x:c r="H48" s="2"/>
      <x:c r="I48" s="2"/>
      <x:c r="J48" s="2"/>
      <x:c r="K48" s="2"/>
      <x:c r="L48" s="2"/>
      <x:c r="M48" s="2"/>
      <x:c r="N48" s="2"/>
      <x:c r="O48" s="2"/>
      <x:c r="P48" s="2"/>
      <x:c r="Q48" s="2"/>
      <x:c r="R48" s="2"/>
      <x:c r="S48" s="2"/>
      <x:c r="T48" s="2"/>
      <x:c r="U48" s="2"/>
      <x:c r="V48" s="2"/>
      <x:c r="W48" s="2"/>
    </x:row>
    <x:row r="49">
      <x:c r="A49" s="4"/>
      <x:c r="B49" s="4"/>
      <x:c r="C49" s="4"/>
      <x:c r="D49" s="4"/>
      <x:c r="E49" s="2"/>
      <x:c r="F49" s="2"/>
      <x:c r="G49" s="2"/>
      <x:c r="H49" s="2"/>
      <x:c r="I49" s="2"/>
      <x:c r="J49" s="2"/>
      <x:c r="K49" s="2"/>
      <x:c r="L49" s="2"/>
      <x:c r="M49" s="2"/>
      <x:c r="N49" s="2"/>
      <x:c r="O49" s="2"/>
      <x:c r="P49" s="2"/>
      <x:c r="Q49" s="2"/>
      <x:c r="R49" s="2"/>
      <x:c r="S49" s="2"/>
      <x:c r="T49" s="2"/>
      <x:c r="U49" s="2"/>
      <x:c r="V49" s="2"/>
      <x:c r="W49" s="2"/>
    </x:row>
    <x:row r="50">
      <x:c r="A50" s="4"/>
      <x:c r="B50" s="4"/>
      <x:c r="C50" s="4"/>
      <x:c r="D50" s="4"/>
      <x:c r="E50" s="2"/>
      <x:c r="F50" s="2"/>
      <x:c r="G50" s="2"/>
      <x:c r="H50" s="2"/>
      <x:c r="I50" s="2"/>
      <x:c r="J50" s="2"/>
      <x:c r="K50" s="2"/>
      <x:c r="L50" s="2"/>
      <x:c r="M50" s="2"/>
      <x:c r="N50" s="2"/>
      <x:c r="O50" s="2"/>
      <x:c r="P50" s="2"/>
      <x:c r="Q50" s="2"/>
      <x:c r="R50" s="2"/>
      <x:c r="S50" s="2"/>
      <x:c r="T50" s="2"/>
      <x:c r="U50" s="2"/>
      <x:c r="V50" s="2"/>
      <x:c r="W50" s="2"/>
    </x:row>
    <x:row r="51">
      <x:c r="A51" s="4"/>
      <x:c r="B51" s="4"/>
      <x:c r="C51" s="4"/>
      <x:c r="D51" s="4"/>
      <x:c r="E51" s="2"/>
      <x:c r="F51" s="82" t="str">
        <x:v>ASSESSMENT BASIS
AS9100 Rev D using the supplied authorised source as the reference architecture. ISO 9001:2015 requirements are embedded within AS9100D. This workbook uses original RG Quality Management assessment wording and does not reproduce or replace the standards.</x:v>
      </x:c>
      <x:c r="G51" s="2"/>
      <x:c r="H51" s="2"/>
      <x:c r="I51" s="2"/>
      <x:c r="J51" s="2"/>
      <x:c r="K51" s="2"/>
      <x:c r="L51" s="2"/>
      <x:c r="M51" s="2"/>
      <x:c r="N51" s="2"/>
      <x:c r="O51" s="2"/>
      <x:c r="P51" s="2"/>
      <x:c r="Q51" s="2"/>
      <x:c r="R51" s="2"/>
      <x:c r="S51" s="2"/>
      <x:c r="T51" s="2"/>
      <x:c r="U51" s="2"/>
      <x:c r="V51" s="2"/>
      <x:c r="W51" s="2"/>
    </x:row>
    <x:row r="52">
      <x:c r="A52" s="4"/>
      <x:c r="B52" s="4"/>
      <x:c r="C52" s="4"/>
      <x:c r="D52" s="4"/>
      <x:c r="E52" s="2"/>
      <x:c r="F52" s="2"/>
      <x:c r="G52" s="2"/>
      <x:c r="H52" s="2"/>
      <x:c r="I52" s="2"/>
      <x:c r="J52" s="2"/>
      <x:c r="K52" s="2"/>
      <x:c r="L52" s="2"/>
      <x:c r="M52" s="2"/>
      <x:c r="N52" s="2"/>
      <x:c r="O52" s="2"/>
      <x:c r="P52" s="2"/>
      <x:c r="Q52" s="2"/>
      <x:c r="R52" s="2"/>
      <x:c r="S52" s="2"/>
      <x:c r="T52" s="2"/>
      <x:c r="U52" s="2"/>
      <x:c r="V52" s="2"/>
      <x:c r="W52" s="2"/>
    </x:row>
    <x:row r="53">
      <x:c r="A53" s="4"/>
      <x:c r="B53" s="4"/>
      <x:c r="C53" s="4"/>
      <x:c r="D53" s="4"/>
      <x:c r="E53" s="2"/>
      <x:c r="F53" s="2"/>
      <x:c r="G53" s="2"/>
      <x:c r="H53" s="2"/>
      <x:c r="I53" s="2"/>
      <x:c r="J53" s="2"/>
      <x:c r="K53" s="2"/>
      <x:c r="L53" s="2"/>
      <x:c r="M53" s="2"/>
      <x:c r="N53" s="2"/>
      <x:c r="O53" s="2"/>
      <x:c r="P53" s="2"/>
      <x:c r="Q53" s="2"/>
      <x:c r="R53" s="2"/>
      <x:c r="S53" s="2"/>
      <x:c r="T53" s="2"/>
      <x:c r="U53" s="2"/>
      <x:c r="V53" s="2"/>
      <x:c r="W53" s="2"/>
    </x:row>
    <x:row r="54">
      <x:c r="A54" s="4"/>
      <x:c r="B54" s="4"/>
      <x:c r="C54" s="4"/>
      <x:c r="D54" s="4"/>
      <x:c r="E54" s="2"/>
      <x:c r="F54" s="2"/>
      <x:c r="G54" s="2"/>
      <x:c r="H54" s="2"/>
      <x:c r="I54" s="2"/>
      <x:c r="J54" s="2"/>
      <x:c r="K54" s="2"/>
      <x:c r="L54" s="2"/>
      <x:c r="M54" s="2"/>
      <x:c r="N54" s="2"/>
      <x:c r="O54" s="2"/>
      <x:c r="P54" s="2"/>
      <x:c r="Q54" s="2"/>
      <x:c r="R54" s="2"/>
      <x:c r="S54" s="2"/>
      <x:c r="T54" s="2"/>
      <x:c r="U54" s="2"/>
      <x:c r="V54" s="2"/>
      <x:c r="W54" s="2"/>
    </x:row>
    <x:row r="55">
      <x:c r="A55" s="4"/>
      <x:c r="B55" s="4"/>
      <x:c r="C55" s="4"/>
      <x:c r="D55" s="4"/>
      <x:c r="E55" s="2"/>
      <x:c r="F55" s="2"/>
      <x:c r="G55" s="2"/>
      <x:c r="H55" s="2"/>
      <x:c r="I55" s="2"/>
      <x:c r="J55" s="2"/>
      <x:c r="K55" s="2"/>
      <x:c r="L55" s="2"/>
      <x:c r="M55" s="2"/>
      <x:c r="N55" s="2"/>
      <x:c r="O55" s="2"/>
      <x:c r="P55" s="2"/>
      <x:c r="Q55" s="2"/>
      <x:c r="R55" s="2"/>
      <x:c r="S55" s="2"/>
      <x:c r="T55" s="2"/>
      <x:c r="U55" s="2"/>
      <x:c r="V55" s="2"/>
      <x:c r="W55" s="2"/>
    </x:row>
    <x:row r="56">
      <x:c r="A56" s="4"/>
      <x:c r="B56" s="4"/>
      <x:c r="C56" s="4"/>
      <x:c r="D56" s="4"/>
      <x:c r="E56" s="2"/>
      <x:c r="F56" s="2"/>
      <x:c r="G56" s="2"/>
      <x:c r="H56" s="2"/>
      <x:c r="I56" s="2"/>
      <x:c r="J56" s="2"/>
      <x:c r="K56" s="2"/>
      <x:c r="L56" s="2"/>
      <x:c r="M56" s="2"/>
      <x:c r="N56" s="2"/>
      <x:c r="O56" s="2"/>
      <x:c r="P56" s="2"/>
      <x:c r="Q56" s="2"/>
      <x:c r="R56" s="2"/>
      <x:c r="S56" s="2"/>
      <x:c r="T56" s="2"/>
      <x:c r="U56" s="2"/>
      <x:c r="V56" s="2"/>
      <x:c r="W56" s="2"/>
    </x:row>
    <x:row r="57">
      <x:c r="A57" s="4"/>
      <x:c r="B57" s="4"/>
      <x:c r="C57" s="4"/>
      <x:c r="D57" s="4"/>
      <x:c r="E57" s="2"/>
      <x:c r="F57" s="2"/>
      <x:c r="G57" s="2"/>
      <x:c r="H57" s="2"/>
      <x:c r="I57" s="2"/>
      <x:c r="J57" s="2"/>
      <x:c r="K57" s="2"/>
      <x:c r="L57" s="2"/>
      <x:c r="M57" s="2"/>
      <x:c r="N57" s="2"/>
      <x:c r="O57" s="2"/>
      <x:c r="P57" s="2"/>
      <x:c r="Q57" s="2"/>
      <x:c r="R57" s="2"/>
      <x:c r="S57" s="2"/>
      <x:c r="T57" s="2"/>
      <x:c r="U57" s="2"/>
      <x:c r="V57" s="2"/>
      <x:c r="W57" s="2"/>
    </x:row>
    <x:row r="58">
      <x:c r="A58" s="4"/>
      <x:c r="B58" s="4"/>
      <x:c r="C58" s="4"/>
      <x:c r="D58" s="4"/>
      <x:c r="E58" s="2"/>
      <x:c r="F58" s="2"/>
      <x:c r="G58" s="2"/>
      <x:c r="H58" s="2"/>
      <x:c r="I58" s="2"/>
      <x:c r="J58" s="2"/>
      <x:c r="K58" s="2"/>
      <x:c r="L58" s="2"/>
      <x:c r="M58" s="2"/>
      <x:c r="N58" s="2"/>
      <x:c r="O58" s="2"/>
      <x:c r="P58" s="2"/>
      <x:c r="Q58" s="2"/>
      <x:c r="R58" s="2"/>
      <x:c r="S58" s="2"/>
      <x:c r="T58" s="2"/>
      <x:c r="U58" s="2"/>
      <x:c r="V58" s="2"/>
      <x:c r="W58" s="2"/>
    </x:row>
    <x:row r="59">
      <x:c r="A59" s="4"/>
      <x:c r="B59" s="4"/>
      <x:c r="C59" s="4"/>
      <x:c r="D59" s="4"/>
      <x:c r="E59" s="2"/>
      <x:c r="F59" s="2"/>
      <x:c r="G59" s="2"/>
      <x:c r="H59" s="2"/>
      <x:c r="I59" s="2"/>
      <x:c r="J59" s="2"/>
      <x:c r="K59" s="2"/>
      <x:c r="L59" s="2"/>
      <x:c r="M59" s="2"/>
      <x:c r="N59" s="2"/>
      <x:c r="O59" s="2"/>
      <x:c r="P59" s="2"/>
      <x:c r="Q59" s="2"/>
      <x:c r="R59" s="2"/>
      <x:c r="S59" s="2"/>
      <x:c r="T59" s="2"/>
      <x:c r="U59" s="2"/>
      <x:c r="V59" s="2"/>
      <x:c r="W59" s="2"/>
    </x:row>
    <x:row r="60">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H8:N10"/>
    <x:mergeCell ref="P8:V10"/>
    <x:mergeCell ref="H13:N15"/>
    <x:mergeCell ref="P13:V15"/>
    <x:mergeCell ref="H18:V22"/>
    <x:mergeCell ref="H25:V30"/>
    <x:mergeCell ref="H33:V38"/>
    <x:mergeCell ref="F42:I43"/>
    <x:mergeCell ref="F44:I45"/>
    <x:mergeCell ref="F46:I46"/>
    <x:mergeCell ref="F47:I47"/>
    <x:mergeCell ref="K42:N43"/>
    <x:mergeCell ref="K44:N45"/>
    <x:mergeCell ref="K46:N46"/>
    <x:mergeCell ref="K47:N47"/>
    <x:mergeCell ref="P42:S43"/>
    <x:mergeCell ref="P44:S45"/>
    <x:mergeCell ref="P46:S46"/>
    <x:mergeCell ref="P47:S47"/>
    <x:mergeCell ref="U42:V43"/>
    <x:mergeCell ref="U44:V45"/>
    <x:mergeCell ref="U46:V46"/>
    <x:mergeCell ref="U47:V47"/>
    <x:mergeCell ref="F51:V57"/>
    <x:mergeCell ref="F136:V138"/>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9" hidden="0" customWidth="1"/>
    <x:col min="7" max="7" width="24" hidden="0" customWidth="1"/>
    <x:col min="8" max="8" width="34" hidden="0" customWidth="1"/>
    <x:col min="9" max="9" width="34" hidden="0" customWidth="1"/>
    <x:col min="10" max="10" width="36" hidden="0" customWidth="1"/>
    <x:col min="11" max="11" width="7" hidden="0" customWidth="1"/>
    <x:col min="12" max="12" width="10" hidden="0" customWidth="1"/>
    <x:col min="13" max="13" width="12" hidden="0" customWidth="1"/>
    <x:col min="14" max="14" width="10" hidden="0" customWidth="1"/>
    <x:col min="15" max="15" width="10" hidden="0" customWidth="1"/>
    <x:col min="16" max="16" width="9" hidden="0" customWidth="1"/>
    <x:col min="17" max="17" width="13" hidden="0" customWidth="1"/>
    <x:col min="18" max="18" width="18" hidden="0" customWidth="1"/>
    <x:col min="19" max="19" width="34" hidden="0" customWidth="1"/>
    <x:col min="20" max="20" width="28" hidden="0" customWidth="1"/>
    <x:col min="21" max="21" width="16" hidden="0" customWidth="1"/>
    <x:col min="22" max="22" width="13" hidden="0" customWidth="1"/>
    <x:col min="23" max="23" width="16"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Clause 4 Assurance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Establish the QMS context, boundaries, interested parties and process architecture.</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ASSURANCE SCORE</x:v>
      </x:c>
      <x:c r="L7" s="40"/>
      <x:c r="M7" s="40"/>
      <x:c r="N7" s="40"/>
      <x:c r="O7" s="2"/>
      <x:c r="P7" s="55" t="str">
        <x:v>CONTROLS ASSURED</x:v>
      </x:c>
      <x:c r="Q7" s="40"/>
      <x:c r="R7" s="40"/>
      <x:c r="S7" s="40"/>
      <x:c r="T7" s="2"/>
      <x:c r="U7" s="55" t="str">
        <x:v>EVIDENCE COVERAGE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COUNT('_ENGINE'!M2:M7)/6</x:f>
        <x:v>1</x:v>
      </x:c>
      <x:c r="G9" s="40"/>
      <x:c r="H9" s="40"/>
      <x:c r="I9" s="40"/>
      <x:c r="J9" s="2"/>
      <x:c r="K9" s="60" t="n">
        <x:f>IFERROR(AVERAGE('_ENGINE'!M2:M7)/100,0)</x:f>
        <x:v>0</x:v>
      </x:c>
      <x:c r="L9" s="40"/>
      <x:c r="M9" s="40"/>
      <x:c r="N9" s="40"/>
      <x:c r="O9" s="2"/>
      <x:c r="P9" s="60" t="n">
        <x:f>COUNTIF('_ENGINE'!N2:N7,"Assured")/6</x:f>
        <x:v>0</x:v>
      </x:c>
      <x:c r="Q9" s="40"/>
      <x:c r="R9" s="40"/>
      <x:c r="S9" s="40"/>
      <x:c r="T9" s="2"/>
      <x:c r="U9" s="60" t="n">
        <x:f>COUNTIF('_ENGINE'!K2:K7,"&lt;&gt;")/6</x:f>
        <x:v>1</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REPT("█",ROUND((COUNT('_ENGINE'!M2:M7)/6)*20,0))&amp;REPT("·",20-ROUND((COUNT('_ENGINE'!M2:M7)/6)*20,0))</x:f>
        <x:v>████████████████████</x:v>
      </x:c>
      <x:c r="G11" s="40"/>
      <x:c r="H11" s="40"/>
      <x:c r="I11" s="40"/>
      <x:c r="J11" s="2"/>
      <x:c r="K11" s="69" t="str">
        <x:f>REPT("█",ROUND((IFERROR(AVERAGE('_ENGINE'!M2:M7)/100,0))*20,0))&amp;REPT("·",20-ROUND((IFERROR(AVERAGE('_ENGINE'!M2:M7)/100,0))*20,0))</x:f>
        <x:v>····················</x:v>
      </x:c>
      <x:c r="L11" s="40"/>
      <x:c r="M11" s="40"/>
      <x:c r="N11" s="40"/>
      <x:c r="O11" s="2"/>
      <x:c r="P11" s="77" t="str">
        <x:f>REPT("█",ROUND((COUNTIF('_ENGINE'!N2:N7,"Assured")/6)*20,0))&amp;REPT("·",20-ROUND((COUNTIF('_ENGINE'!N2:N7,"Assured")/6)*20,0))</x:f>
        <x:v>····················</x:v>
      </x:c>
      <x:c r="Q11" s="40"/>
      <x:c r="R11" s="40"/>
      <x:c r="S11" s="40"/>
      <x:c r="T11" s="2"/>
      <x:c r="U11" s="73" t="str">
        <x:f>REPT("█",ROUND((COUNTIF('_ENGINE'!K2:K7,"&lt;&gt;")/6)*20,0))&amp;REPT("·",20-ROUND((COUNTIF('_ENGINE'!K2:K7,"&lt;&gt;")/6)*20,0))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25" t="str">
        <x:v>CLAUSE 4</x:v>
      </x:c>
      <x:c r="B15" s="4"/>
      <x:c r="C15" s="4"/>
      <x:c r="D15" s="4"/>
      <x:c r="E15" s="2"/>
      <x:c r="F15" s="54" t="str">
        <x:v>MAJOR GAPS</x:v>
      </x:c>
      <x:c r="G15" s="40"/>
      <x:c r="H15" s="40"/>
      <x:c r="I15" s="40"/>
      <x:c r="J15" s="2"/>
      <x:c r="K15" s="54" t="str">
        <x:v>MATERIAL GAPS</x:v>
      </x:c>
      <x:c r="L15" s="40"/>
      <x:c r="M15" s="40"/>
      <x:c r="N15" s="40"/>
      <x:c r="O15" s="2"/>
      <x:c r="P15" s="54" t="str">
        <x:v>OPEN ACTIONS</x:v>
      </x:c>
      <x:c r="Q15" s="40"/>
      <x:c r="R15" s="40"/>
      <x:c r="S15" s="40"/>
      <x:c r="T15" s="2"/>
      <x:c r="U15" s="54" t="str">
        <x:v>OBLIGATION INDICATORS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95" t="n">
        <x:f>COUNTIF('_ENGINE'!N2:N7,"Major gap")</x:f>
        <x:v>0</x:v>
      </x:c>
      <x:c r="G17" s="40"/>
      <x:c r="H17" s="40"/>
      <x:c r="I17" s="40"/>
      <x:c r="J17" s="2"/>
      <x:c r="K17" s="99" t="n">
        <x:f>COUNTIF('_ENGINE'!N2:N7,"Material gap")</x:f>
        <x:v>0</x:v>
      </x:c>
      <x:c r="L17" s="40"/>
      <x:c r="M17" s="40"/>
      <x:c r="N17" s="40"/>
      <x:c r="O17" s="2"/>
      <x:c r="P17" s="103" t="n">
        <x:f>COUNTIF('_ENGINE'!U2:U7,"Open")+COUNTIF('_ENGINE'!U2:U7,"In progress")+COUNTIF('_ENGINE'!U2:U7,"Awaiting evidence")+COUNTIF('_ENGINE'!U2:U7,"Effectiveness review")</x:f>
        <x:v>0</x:v>
      </x:c>
      <x:c r="Q17" s="40"/>
      <x:c r="R17" s="40"/>
      <x:c r="S17" s="40"/>
      <x:c r="T17" s="2"/>
      <x:c r="U17" s="107" t="n">
        <x:f>SUM('_ENGINE'!H2:H7)</x:f>
        <x:v>55</x:v>
      </x:c>
      <x:c r="V17" s="40"/>
      <x:c r="W17" s="2"/>
    </x:row>
    <x:row r="18">
      <x:c r="A18" s="19"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19"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12" t="str">
        <x:v>CLAUSE</x:v>
      </x:c>
      <x:c r="G22" s="112" t="str">
        <x:v>MODULE</x:v>
      </x:c>
      <x:c r="H22" s="112" t="str">
        <x:v>INTENT / PURPOSE</x:v>
      </x:c>
      <x:c r="I22" s="112" t="str">
        <x:v>WHAT GOOD LOOKS LIKE</x:v>
      </x:c>
      <x:c r="J22" s="112" t="str">
        <x:v>EVIDENCE TO SEEK</x:v>
      </x:c>
      <x:c r="K22" s="112" t="str">
        <x:v>REQS</x:v>
      </x:c>
      <x:c r="L22" s="112" t="str">
        <x:v>DEFINED</x:v>
      </x:c>
      <x:c r="M22" s="112" t="str">
        <x:v>IMPLEMENTED</x:v>
      </x:c>
      <x:c r="N22" s="112" t="str">
        <x:v>EVIDENCED</x:v>
      </x:c>
      <x:c r="O22" s="112" t="str">
        <x:v>EFFECTIVE</x:v>
      </x:c>
      <x:c r="P22" s="112" t="str">
        <x:v>SCORE</x:v>
      </x:c>
      <x:c r="Q22" s="112" t="str">
        <x:v>RESULT</x:v>
      </x:c>
      <x:c r="R22" s="112" t="str">
        <x:v>PRIMARY GAP</x:v>
      </x:c>
      <x:c r="S22" s="112" t="str">
        <x:v>RECOMMENDED RESPONSE</x:v>
      </x:c>
      <x:c r="T22" s="112" t="str">
        <x:v>ASSESSOR NOTES</x:v>
      </x:c>
      <x:c r="U22" s="112" t="str">
        <x:v>OWNER</x:v>
      </x:c>
      <x:c r="V22" s="112" t="str">
        <x:v>DUE</x:v>
      </x:c>
      <x:c r="W22" s="112" t="str">
        <x:v>STATUS</x:v>
      </x:c>
    </x:row>
    <x:row r="23">
      <x:c r="A23" s="4"/>
      <x:c r="B23" s="4"/>
      <x:c r="C23" s="4"/>
      <x:c r="D23" s="4"/>
      <x:c r="E23" s="2"/>
      <x:c r="F23" s="22"/>
      <x:c r="G23" s="22"/>
      <x:c r="H23" s="22"/>
      <x:c r="I23" s="22"/>
      <x:c r="J23" s="22"/>
      <x:c r="K23" s="22"/>
      <x:c r="L23" s="22"/>
      <x:c r="M23" s="22"/>
      <x:c r="N23" s="22"/>
      <x:c r="O23" s="22"/>
      <x:c r="P23" s="22"/>
      <x:c r="Q23" s="22"/>
      <x:c r="R23" s="22"/>
      <x:c r="S23" s="22"/>
      <x:c r="T23" s="22"/>
      <x:c r="U23" s="22"/>
      <x:c r="V23" s="22"/>
      <x:c r="W23" s="22"/>
    </x:row>
    <x:row r="24">
      <x:c r="A24" s="19" t="str">
        <x:v>CLAUSE 7</x:v>
      </x:c>
      <x:c r="B24" s="4"/>
      <x:c r="C24" s="4"/>
      <x:c r="D24" s="4"/>
      <x:c r="E24" s="2"/>
      <x:c r="F24" s="2"/>
      <x:c r="G24" s="2"/>
      <x:c r="H24" s="2"/>
      <x:c r="I24" s="2"/>
      <x:c r="J24" s="2"/>
      <x:c r="K24" s="2"/>
      <x:c r="L24" s="2"/>
      <x:c r="M24" s="2"/>
      <x:c r="N24" s="2"/>
      <x:c r="O24" s="2"/>
      <x:c r="P24" s="2"/>
      <x:c r="Q24" s="2"/>
      <x:c r="R24" s="2"/>
      <x:c r="S24" s="2"/>
      <x:c r="T24" s="2"/>
      <x:c r="U24" s="2"/>
      <x:c r="V24" s="2"/>
      <x:c r="W24" s="2"/>
    </x:row>
    <x:row r="25" ht="50" customHeight="1">
      <x:c r="A25" s="4"/>
      <x:c r="B25" s="4"/>
      <x:c r="C25" s="4"/>
      <x:c r="D25" s="4"/>
      <x:c r="E25" s="2"/>
      <x:c r="F25" s="118" t="str">
        <x:v>4.1</x:v>
      </x:c>
      <x:c r="G25" s="118" t="str">
        <x:v>Context of the organisation</x:v>
      </x:c>
      <x:c r="H25" s="122" t="str">
        <x:v>Establish the QMS context, boundaries, interested parties and process architecture. Focus: context of the organisation.</x:v>
      </x:c>
      <x:c r="I25" s="122" t="str">
        <x:v>The control is clearly owned, consistently implemented, objectively evidenced and demonstrably effective.</x:v>
      </x:c>
      <x:c r="J25" s="122" t="str">
        <x:v>Applicable process documents, records, performance data, interviews and observed implementation.</x:v>
      </x:c>
      <x:c r="K25" s="118" t="n">
        <x:v>1</x:v>
      </x:c>
      <x:c r="L25" s="118"/>
      <x:c r="M25" s="118"/>
      <x:c r="N25" s="118"/>
      <x:c r="O25" s="118"/>
      <x:c r="P25" s="124" t="n">
        <x:f>'_ENGINE'!M2</x:f>
        <x:v>0</x:v>
      </x:c>
      <x:c r="Q25" s="118" t="n">
        <x:f>'_ENGINE'!N2</x:f>
        <x:v>0</x:v>
      </x:c>
      <x:c r="R25" s="118" t="n">
        <x:f>'_ENGINE'!O2</x:f>
        <x:v>0</x:v>
      </x:c>
      <x:c r="S25" s="118" t="n">
        <x:f>'_ENGINE'!P2</x:f>
        <x:v>0</x:v>
      </x:c>
      <x:c r="T25" s="118"/>
      <x:c r="U25" s="118" t="n">
        <x:f>'_ENGINE'!R2</x:f>
        <x:v>0</x:v>
      </x:c>
      <x:c r="V25" s="118" t="n">
        <x:f>'_ENGINE'!S2</x:f>
        <x:v>0</x:v>
      </x:c>
      <x:c r="W25" s="118" t="str">
        <x:f>'_ENGINE'!U2</x:f>
      </x:c>
    </x:row>
    <x:row r="26" ht="7" customHeight="1">
      <x:c r="A26" s="4"/>
      <x:c r="B26" s="4"/>
      <x:c r="C26" s="4"/>
      <x:c r="D26" s="4"/>
      <x:c r="E26" s="2"/>
      <x:c r="F26" s="2"/>
      <x:c r="G26" s="2"/>
      <x:c r="H26" s="2"/>
      <x:c r="I26" s="2"/>
      <x:c r="J26" s="2"/>
      <x:c r="K26" s="2"/>
      <x:c r="L26" s="2"/>
      <x:c r="M26" s="2"/>
      <x:c r="N26" s="2"/>
      <x:c r="O26" s="2"/>
      <x:c r="P26" s="2"/>
      <x:c r="Q26" s="2"/>
      <x:c r="R26" s="2"/>
      <x:c r="S26" s="2"/>
      <x:c r="T26" s="2"/>
      <x:c r="U26" s="2"/>
      <x:c r="V26" s="2"/>
      <x:c r="W26" s="2"/>
    </x:row>
    <x:row r="27" ht="50" customHeight="1">
      <x:c r="A27" s="19" t="str">
        <x:v>CLAUSE 8</x:v>
      </x:c>
      <x:c r="B27" s="4"/>
      <x:c r="C27" s="4"/>
      <x:c r="D27" s="4"/>
      <x:c r="E27" s="2"/>
      <x:c r="F27" s="129" t="str">
        <x:v>4.2</x:v>
      </x:c>
      <x:c r="G27" s="129" t="str">
        <x:v>Interested parties</x:v>
      </x:c>
      <x:c r="H27" s="134" t="str">
        <x:v>Establish the QMS context, boundaries, interested parties and process architecture. Focus: interested parties.</x:v>
      </x:c>
      <x:c r="I27" s="134" t="str">
        <x:v>Relevant interested parties and their applicable needs are known, reviewed and translated into controls where necessary.</x:v>
      </x:c>
      <x:c r="J27" s="134" t="str">
        <x:v>Applicable process documents, records, performance data, interviews and observed implementation.</x:v>
      </x:c>
      <x:c r="K27" s="129" t="n">
        <x:v>1</x:v>
      </x:c>
      <x:c r="L27" s="129"/>
      <x:c r="M27" s="129"/>
      <x:c r="N27" s="129"/>
      <x:c r="O27" s="129"/>
      <x:c r="P27" s="136" t="n">
        <x:f>'_ENGINE'!M3</x:f>
        <x:v>0</x:v>
      </x:c>
      <x:c r="Q27" s="129" t="n">
        <x:f>'_ENGINE'!N3</x:f>
        <x:v>0</x:v>
      </x:c>
      <x:c r="R27" s="129" t="n">
        <x:f>'_ENGINE'!O3</x:f>
        <x:v>0</x:v>
      </x:c>
      <x:c r="S27" s="129" t="n">
        <x:f>'_ENGINE'!P3</x:f>
        <x:v>0</x:v>
      </x:c>
      <x:c r="T27" s="129"/>
      <x:c r="U27" s="129" t="n">
        <x:f>'_ENGINE'!R3</x:f>
        <x:v>0</x:v>
      </x:c>
      <x:c r="V27" s="129" t="n">
        <x:f>'_ENGINE'!S3</x:f>
        <x:v>0</x:v>
      </x:c>
      <x:c r="W27" s="129" t="str">
        <x:f>'_ENGINE'!U3</x:f>
      </x:c>
    </x:row>
    <x:row r="28" ht="7" customHeight="1">
      <x:c r="A28" s="4"/>
      <x:c r="B28" s="4"/>
      <x:c r="C28" s="4"/>
      <x:c r="D28" s="4"/>
      <x:c r="E28" s="2"/>
      <x:c r="F28" s="2"/>
      <x:c r="G28" s="2"/>
      <x:c r="H28" s="2"/>
      <x:c r="I28" s="2"/>
      <x:c r="J28" s="2"/>
      <x:c r="K28" s="2"/>
      <x:c r="L28" s="2"/>
      <x:c r="M28" s="2"/>
      <x:c r="N28" s="2"/>
      <x:c r="O28" s="2"/>
      <x:c r="P28" s="2"/>
      <x:c r="Q28" s="2"/>
      <x:c r="R28" s="2"/>
      <x:c r="S28" s="2"/>
      <x:c r="T28" s="2"/>
      <x:c r="U28" s="2"/>
      <x:c r="V28" s="2"/>
      <x:c r="W28" s="2"/>
    </x:row>
    <x:row r="29" ht="50" customHeight="1">
      <x:c r="A29" s="4"/>
      <x:c r="B29" s="4"/>
      <x:c r="C29" s="4"/>
      <x:c r="D29" s="4"/>
      <x:c r="E29" s="2"/>
      <x:c r="F29" s="118" t="str">
        <x:v>4.3</x:v>
      </x:c>
      <x:c r="G29" s="118" t="str">
        <x:v>QMS scope</x:v>
      </x:c>
      <x:c r="H29" s="122" t="str">
        <x:v>Establish the QMS context, boundaries, interested parties and process architecture. Focus: qms scope.</x:v>
      </x:c>
      <x:c r="I29" s="122" t="str">
        <x:v>The QMS boundary is explicit, justified, maintained and consistent with actual products, services and responsibilities.</x:v>
      </x:c>
      <x:c r="J29" s="122" t="str">
        <x:v>Applicable process documents, records, performance data, interviews and observed implementation.</x:v>
      </x:c>
      <x:c r="K29" s="118" t="n">
        <x:v>1</x:v>
      </x:c>
      <x:c r="L29" s="118"/>
      <x:c r="M29" s="118"/>
      <x:c r="N29" s="118"/>
      <x:c r="O29" s="118"/>
      <x:c r="P29" s="124" t="n">
        <x:f>'_ENGINE'!M4</x:f>
        <x:v>0</x:v>
      </x:c>
      <x:c r="Q29" s="118" t="n">
        <x:f>'_ENGINE'!N4</x:f>
        <x:v>0</x:v>
      </x:c>
      <x:c r="R29" s="118" t="n">
        <x:f>'_ENGINE'!O4</x:f>
        <x:v>0</x:v>
      </x:c>
      <x:c r="S29" s="118" t="n">
        <x:f>'_ENGINE'!P4</x:f>
        <x:v>0</x:v>
      </x:c>
      <x:c r="T29" s="118"/>
      <x:c r="U29" s="118" t="n">
        <x:f>'_ENGINE'!R4</x:f>
        <x:v>0</x:v>
      </x:c>
      <x:c r="V29" s="118" t="n">
        <x:f>'_ENGINE'!S4</x:f>
        <x:v>0</x:v>
      </x:c>
      <x:c r="W29" s="118" t="str">
        <x:f>'_ENGINE'!U4</x:f>
      </x:c>
    </x:row>
    <x:row r="30" ht="7" customHeight="1">
      <x:c r="A30" s="19" t="str">
        <x:v>CLAUSE 9</x:v>
      </x:c>
      <x:c r="B30" s="4"/>
      <x:c r="C30" s="4"/>
      <x:c r="D30" s="4"/>
      <x:c r="E30" s="2"/>
      <x:c r="F30" s="2"/>
      <x:c r="G30" s="2"/>
      <x:c r="H30" s="2"/>
      <x:c r="I30" s="2"/>
      <x:c r="J30" s="2"/>
      <x:c r="K30" s="2"/>
      <x:c r="L30" s="2"/>
      <x:c r="M30" s="2"/>
      <x:c r="N30" s="2"/>
      <x:c r="O30" s="2"/>
      <x:c r="P30" s="2"/>
      <x:c r="Q30" s="2"/>
      <x:c r="R30" s="2"/>
      <x:c r="S30" s="2"/>
      <x:c r="T30" s="2"/>
      <x:c r="U30" s="2"/>
      <x:c r="V30" s="2"/>
      <x:c r="W30" s="2"/>
    </x:row>
    <x:row r="31" ht="50" customHeight="1">
      <x:c r="A31" s="4"/>
      <x:c r="B31" s="4"/>
      <x:c r="C31" s="4"/>
      <x:c r="D31" s="4"/>
      <x:c r="E31" s="2"/>
      <x:c r="F31" s="129" t="str">
        <x:v>4.4</x:v>
      </x:c>
      <x:c r="G31" s="129" t="str">
        <x:v>QMS and its processes</x:v>
      </x:c>
      <x:c r="H31" s="134" t="str">
        <x:v>Establish the QMS context, boundaries, interested parties and process architecture. Focus: qms and its processes.</x:v>
      </x:c>
      <x:c r="I31" s="134" t="str">
        <x:v>Inputs, outputs, sequence, ownership, resources, criteria and measures are defined and the process achieves intended results.</x:v>
      </x:c>
      <x:c r="J31" s="134" t="str">
        <x:v>Applicable process documents, records, performance data, interviews and observed implementation.</x:v>
      </x:c>
      <x:c r="K31" s="129" t="n">
        <x:v>1</x:v>
      </x:c>
      <x:c r="L31" s="129"/>
      <x:c r="M31" s="129"/>
      <x:c r="N31" s="129"/>
      <x:c r="O31" s="129"/>
      <x:c r="P31" s="136" t="n">
        <x:f>'_ENGINE'!M5</x:f>
        <x:v>0</x:v>
      </x:c>
      <x:c r="Q31" s="129" t="n">
        <x:f>'_ENGINE'!N5</x:f>
        <x:v>0</x:v>
      </x:c>
      <x:c r="R31" s="129" t="n">
        <x:f>'_ENGINE'!O5</x:f>
        <x:v>0</x:v>
      </x:c>
      <x:c r="S31" s="129" t="n">
        <x:f>'_ENGINE'!P5</x:f>
        <x:v>0</x:v>
      </x:c>
      <x:c r="T31" s="129"/>
      <x:c r="U31" s="129" t="n">
        <x:f>'_ENGINE'!R5</x:f>
        <x:v>0</x:v>
      </x:c>
      <x:c r="V31" s="129" t="n">
        <x:f>'_ENGINE'!S5</x:f>
        <x:v>0</x:v>
      </x:c>
      <x:c r="W31" s="129" t="str">
        <x:f>'_ENGINE'!U5</x:f>
      </x:c>
    </x:row>
    <x:row r="32" ht="7" customHeight="1">
      <x:c r="A32" s="4"/>
      <x:c r="B32" s="4"/>
      <x:c r="C32" s="4"/>
      <x:c r="D32" s="4"/>
      <x:c r="E32" s="2"/>
      <x:c r="F32" s="2"/>
      <x:c r="G32" s="2"/>
      <x:c r="H32" s="2"/>
      <x:c r="I32" s="2"/>
      <x:c r="J32" s="2"/>
      <x:c r="K32" s="2"/>
      <x:c r="L32" s="2"/>
      <x:c r="M32" s="2"/>
      <x:c r="N32" s="2"/>
      <x:c r="O32" s="2"/>
      <x:c r="P32" s="2"/>
      <x:c r="Q32" s="2"/>
      <x:c r="R32" s="2"/>
      <x:c r="S32" s="2"/>
      <x:c r="T32" s="2"/>
      <x:c r="U32" s="2"/>
      <x:c r="V32" s="2"/>
      <x:c r="W32" s="2"/>
    </x:row>
    <x:row r="33" ht="50" customHeight="1">
      <x:c r="A33" s="19" t="str">
        <x:v>CLAUSE 10</x:v>
      </x:c>
      <x:c r="B33" s="4"/>
      <x:c r="C33" s="4"/>
      <x:c r="D33" s="4"/>
      <x:c r="E33" s="2"/>
      <x:c r="F33" s="118" t="str">
        <x:v>4.4.1</x:v>
      </x:c>
      <x:c r="G33" s="118" t="str">
        <x:v>Process controls</x:v>
      </x:c>
      <x:c r="H33" s="122" t="str">
        <x:v>Establish the QMS context, boundaries, interested parties and process architecture. Focus: process controls.</x:v>
      </x:c>
      <x:c r="I33" s="122" t="str">
        <x:v>Inputs, outputs, sequence, ownership, resources, criteria and measures are defined and the process achieves intended results.</x:v>
      </x:c>
      <x:c r="J33" s="122" t="str">
        <x:v>Applicable process documents, records, performance data, interviews and observed implementation.</x:v>
      </x:c>
      <x:c r="K33" s="118" t="n">
        <x:v>11</x:v>
      </x:c>
      <x:c r="L33" s="118"/>
      <x:c r="M33" s="118"/>
      <x:c r="N33" s="118"/>
      <x:c r="O33" s="118"/>
      <x:c r="P33" s="124" t="n">
        <x:f>'_ENGINE'!M6</x:f>
        <x:v>0</x:v>
      </x:c>
      <x:c r="Q33" s="118" t="n">
        <x:f>'_ENGINE'!N6</x:f>
        <x:v>0</x:v>
      </x:c>
      <x:c r="R33" s="118" t="n">
        <x:f>'_ENGINE'!O6</x:f>
        <x:v>0</x:v>
      </x:c>
      <x:c r="S33" s="118" t="n">
        <x:f>'_ENGINE'!P6</x:f>
        <x:v>0</x:v>
      </x:c>
      <x:c r="T33" s="118"/>
      <x:c r="U33" s="118" t="n">
        <x:f>'_ENGINE'!R6</x:f>
        <x:v>0</x:v>
      </x:c>
      <x:c r="V33" s="118" t="n">
        <x:f>'_ENGINE'!S6</x:f>
        <x:v>0</x:v>
      </x:c>
      <x:c r="W33" s="118" t="str">
        <x:f>'_ENGINE'!U6</x:f>
      </x:c>
    </x:row>
    <x:row r="34" ht="7" customHeight="1">
      <x:c r="A34" s="4"/>
      <x:c r="B34" s="4"/>
      <x:c r="C34" s="4"/>
      <x:c r="D34" s="4"/>
      <x:c r="E34" s="2"/>
      <x:c r="F34" s="2"/>
      <x:c r="G34" s="2"/>
      <x:c r="H34" s="2"/>
      <x:c r="I34" s="2"/>
      <x:c r="J34" s="2"/>
      <x:c r="K34" s="2"/>
      <x:c r="L34" s="2"/>
      <x:c r="M34" s="2"/>
      <x:c r="N34" s="2"/>
      <x:c r="O34" s="2"/>
      <x:c r="P34" s="2"/>
      <x:c r="Q34" s="2"/>
      <x:c r="R34" s="2"/>
      <x:c r="S34" s="2"/>
      <x:c r="T34" s="2"/>
      <x:c r="U34" s="2"/>
      <x:c r="V34" s="2"/>
      <x:c r="W34" s="2"/>
    </x:row>
    <x:row r="35" ht="50" customHeight="1">
      <x:c r="A35" s="4"/>
      <x:c r="B35" s="4"/>
      <x:c r="C35" s="4"/>
      <x:c r="D35" s="4"/>
      <x:c r="E35" s="2"/>
      <x:c r="F35" s="129" t="str">
        <x:v>4.4.2</x:v>
      </x:c>
      <x:c r="G35" s="129" t="str">
        <x:v>Documented process information</x:v>
      </x:c>
      <x:c r="H35" s="134" t="str">
        <x:v>Establish the QMS context, boundaries, interested parties and process architecture. Focus: documented process information.</x:v>
      </x:c>
      <x:c r="I35" s="134" t="str">
        <x:v>Inputs, outputs, sequence, ownership, resources, criteria and measures are defined and the process achieves intended results.</x:v>
      </x:c>
      <x:c r="J35" s="134" t="str">
        <x:v>Controlled documents, approval/revision history, access, distribution, retention, disposition and external-document controls.</x:v>
      </x:c>
      <x:c r="K35" s="129" t="n">
        <x:v>40</x:v>
      </x:c>
      <x:c r="L35" s="129"/>
      <x:c r="M35" s="129"/>
      <x:c r="N35" s="129"/>
      <x:c r="O35" s="129"/>
      <x:c r="P35" s="136" t="n">
        <x:f>'_ENGINE'!M7</x:f>
        <x:v>0</x:v>
      </x:c>
      <x:c r="Q35" s="129" t="n">
        <x:f>'_ENGINE'!N7</x:f>
        <x:v>0</x:v>
      </x:c>
      <x:c r="R35" s="129" t="n">
        <x:f>'_ENGINE'!O7</x:f>
        <x:v>0</x:v>
      </x:c>
      <x:c r="S35" s="129" t="n">
        <x:f>'_ENGINE'!P7</x:f>
        <x:v>0</x:v>
      </x:c>
      <x:c r="T35" s="129"/>
      <x:c r="U35" s="129" t="n">
        <x:f>'_ENGINE'!R7</x:f>
        <x:v>0</x:v>
      </x:c>
      <x:c r="V35" s="129" t="n">
        <x:f>'_ENGINE'!S7</x:f>
        <x:v>0</x:v>
      </x:c>
      <x:c r="W35" s="129" t="str">
        <x:f>'_ENGINE'!U7</x:f>
      </x:c>
    </x:row>
    <x:row r="36" ht="7" customHeight="1">
      <x:c r="A36" s="19" t="str">
        <x:v>ACTION CENTRE</x:v>
      </x:c>
      <x:c r="B36" s="4"/>
      <x:c r="C36" s="4"/>
      <x:c r="D36" s="4"/>
      <x:c r="E36" s="2"/>
      <x:c r="F36" s="2"/>
      <x:c r="G36" s="2"/>
      <x:c r="H36" s="2"/>
      <x:c r="I36" s="2"/>
      <x:c r="J36" s="2"/>
      <x:c r="K36" s="2"/>
      <x:c r="L36" s="2"/>
      <x:c r="M36" s="2"/>
      <x:c r="N36" s="2"/>
      <x:c r="O36" s="2"/>
      <x:c r="P36" s="2"/>
      <x:c r="Q36" s="2"/>
      <x:c r="R36" s="2"/>
      <x:c r="S36" s="2"/>
      <x:c r="T36" s="2"/>
      <x:c r="U36" s="2"/>
      <x:c r="V36" s="2"/>
      <x:c r="W36" s="2"/>
    </x:row>
    <x:row r="37">
      <x:c r="A37" s="4"/>
      <x:c r="B37" s="4"/>
      <x:c r="C37" s="4"/>
      <x:c r="D37" s="4"/>
      <x:c r="E37" s="2"/>
      <x:c r="F37" s="2"/>
      <x:c r="G37" s="2"/>
      <x:c r="H37" s="2"/>
      <x:c r="I37" s="2"/>
      <x:c r="J37" s="2"/>
      <x:c r="K37" s="2"/>
      <x:c r="L37" s="2"/>
      <x:c r="M37" s="2"/>
      <x:c r="N37" s="2"/>
      <x:c r="O37" s="2"/>
      <x:c r="P37" s="2"/>
      <x:c r="Q37" s="2"/>
      <x:c r="R37" s="2"/>
      <x:c r="S37" s="2"/>
      <x:c r="T37" s="2"/>
      <x:c r="U37" s="2"/>
      <x:c r="V37" s="2"/>
      <x:c r="W37" s="2"/>
    </x:row>
    <x:row r="38">
      <x:c r="A38" s="4"/>
      <x:c r="B38" s="4"/>
      <x:c r="C38" s="4"/>
      <x:c r="D38" s="4"/>
      <x:c r="E38" s="2"/>
      <x:c r="F38" s="2"/>
      <x:c r="G38" s="2"/>
      <x:c r="H38" s="2"/>
      <x:c r="I38" s="2"/>
      <x:c r="J38" s="2"/>
      <x:c r="K38" s="2"/>
      <x:c r="L38" s="2"/>
      <x:c r="M38" s="2"/>
      <x:c r="N38" s="2"/>
      <x:c r="O38" s="2"/>
      <x:c r="P38" s="2"/>
      <x:c r="Q38" s="2"/>
      <x:c r="R38" s="2"/>
      <x:c r="S38" s="2"/>
      <x:c r="T38" s="2"/>
      <x:c r="U38" s="2"/>
      <x:c r="V38" s="2"/>
      <x:c r="W38" s="2"/>
    </x:row>
    <x:row r="39">
      <x:c r="A39" s="19" t="str">
        <x:v>EXECUTIVE REPORT</x:v>
      </x:c>
      <x:c r="B39" s="4"/>
      <x:c r="C39" s="4"/>
      <x:c r="D39" s="4"/>
      <x:c r="E39" s="2"/>
      <x:c r="F39" s="2"/>
      <x:c r="G39" s="2"/>
      <x:c r="H39" s="2"/>
      <x:c r="I39" s="2"/>
      <x:c r="J39" s="2"/>
      <x:c r="K39" s="2"/>
      <x:c r="L39" s="2"/>
      <x:c r="M39" s="2"/>
      <x:c r="N39" s="2"/>
      <x:c r="O39" s="2"/>
      <x:c r="P39" s="2"/>
      <x:c r="Q39" s="2"/>
      <x:c r="R39" s="2"/>
      <x:c r="S39" s="2"/>
      <x:c r="T39" s="2"/>
      <x:c r="U39" s="2"/>
      <x:c r="V39" s="2"/>
      <x:c r="W39" s="2"/>
    </x:row>
    <x:row r="40">
      <x:c r="A40" s="4"/>
      <x:c r="B40" s="4"/>
      <x:c r="C40" s="4"/>
      <x:c r="D40" s="4"/>
      <x:c r="E40" s="2"/>
      <x:c r="F40" s="2"/>
      <x:c r="G40" s="2"/>
      <x:c r="H40" s="2"/>
      <x:c r="I40" s="2"/>
      <x:c r="J40" s="2"/>
      <x:c r="K40" s="2"/>
      <x:c r="L40" s="2"/>
      <x:c r="M40" s="2"/>
      <x:c r="N40" s="2"/>
      <x:c r="O40" s="2"/>
      <x:c r="P40" s="2"/>
      <x:c r="Q40" s="2"/>
      <x:c r="R40" s="2"/>
      <x:c r="S40" s="2"/>
      <x:c r="T40" s="2"/>
      <x:c r="U40" s="2"/>
      <x:c r="V40" s="2"/>
      <x:c r="W40" s="2"/>
    </x:row>
    <x:row r="41">
      <x:c r="A41" s="4"/>
      <x:c r="B41" s="4"/>
      <x:c r="C41" s="4"/>
      <x:c r="D41" s="4"/>
      <x:c r="E41" s="2"/>
      <x:c r="F41" s="2"/>
      <x:c r="G41" s="2"/>
      <x:c r="H41" s="2"/>
      <x:c r="I41" s="2"/>
      <x:c r="J41" s="2"/>
      <x:c r="K41" s="2"/>
      <x:c r="L41" s="2"/>
      <x:c r="M41" s="2"/>
      <x:c r="N41" s="2"/>
      <x:c r="O41" s="2"/>
      <x:c r="P41" s="2"/>
      <x:c r="Q41" s="2"/>
      <x:c r="R41" s="2"/>
      <x:c r="S41" s="2"/>
      <x:c r="T41" s="2"/>
      <x:c r="U41" s="2"/>
      <x:c r="V41" s="2"/>
      <x:c r="W41" s="2"/>
    </x:row>
    <x:row r="42">
      <x:c r="A42" s="19" t="str">
        <x:v>GUIDANCE</x:v>
      </x:c>
      <x:c r="B42" s="4"/>
      <x:c r="C42" s="4"/>
      <x:c r="D42" s="4"/>
      <x:c r="E42" s="2"/>
      <x:c r="F42" s="2"/>
      <x:c r="G42" s="2"/>
      <x:c r="H42" s="2"/>
      <x:c r="I42" s="2"/>
      <x:c r="J42" s="2"/>
      <x:c r="K42" s="2"/>
      <x:c r="L42" s="2"/>
      <x:c r="M42" s="2"/>
      <x:c r="N42" s="2"/>
      <x:c r="O42" s="2"/>
      <x:c r="P42" s="2"/>
      <x:c r="Q42" s="2"/>
      <x:c r="R42" s="2"/>
      <x:c r="S42" s="2"/>
      <x:c r="T42" s="2"/>
      <x:c r="U42" s="2"/>
      <x:c r="V42" s="2"/>
      <x:c r="W42" s="2"/>
    </x:row>
    <x:row r="43">
      <x:c r="A43" s="4"/>
      <x:c r="B43" s="4"/>
      <x:c r="C43" s="4"/>
      <x:c r="D43" s="4"/>
      <x:c r="E43" s="2"/>
      <x:c r="F43" s="2"/>
      <x:c r="G43" s="2"/>
      <x:c r="H43" s="2"/>
      <x:c r="I43" s="2"/>
      <x:c r="J43" s="2"/>
      <x:c r="K43" s="2"/>
      <x:c r="L43" s="2"/>
      <x:c r="M43" s="2"/>
      <x:c r="N43" s="2"/>
      <x:c r="O43" s="2"/>
      <x:c r="P43" s="2"/>
      <x:c r="Q43" s="2"/>
      <x:c r="R43" s="2"/>
      <x:c r="S43" s="2"/>
      <x:c r="T43" s="2"/>
      <x:c r="U43" s="2"/>
      <x:c r="V43" s="2"/>
      <x:c r="W43" s="2"/>
    </x:row>
    <x:row r="44">
      <x:c r="A44" s="4"/>
      <x:c r="B44" s="4"/>
      <x:c r="C44" s="4"/>
      <x:c r="D44" s="4"/>
      <x:c r="E44" s="2"/>
      <x:c r="F44" s="2"/>
      <x:c r="G44" s="2"/>
      <x:c r="H44" s="2"/>
      <x:c r="I44" s="2"/>
      <x:c r="J44" s="2"/>
      <x:c r="K44" s="2"/>
      <x:c r="L44" s="2"/>
      <x:c r="M44" s="2"/>
      <x:c r="N44" s="2"/>
      <x:c r="O44" s="2"/>
      <x:c r="P44" s="2"/>
      <x:c r="Q44" s="2"/>
      <x:c r="R44" s="2"/>
      <x:c r="S44" s="2"/>
      <x:c r="T44" s="2"/>
      <x:c r="U44" s="2"/>
      <x:c r="V44" s="2"/>
      <x:c r="W44" s="2"/>
    </x:row>
    <x:row r="45">
      <x:c r="A45" s="4"/>
      <x:c r="B45" s="4"/>
      <x:c r="C45" s="4"/>
      <x:c r="D45" s="4"/>
      <x:c r="E45" s="2"/>
      <x:c r="F45" s="2"/>
      <x:c r="G45" s="2"/>
      <x:c r="H45" s="2"/>
      <x:c r="I45" s="2"/>
      <x:c r="J45" s="2"/>
      <x:c r="K45" s="2"/>
      <x:c r="L45" s="2"/>
      <x:c r="M45" s="2"/>
      <x:c r="N45" s="2"/>
      <x:c r="O45" s="2"/>
      <x:c r="P45" s="2"/>
      <x:c r="Q45" s="2"/>
      <x:c r="R45" s="2"/>
      <x:c r="S45" s="2"/>
      <x:c r="T45" s="2"/>
      <x:c r="U45" s="2"/>
      <x:c r="V45" s="2"/>
      <x:c r="W45" s="2"/>
    </x:row>
    <x:row r="46">
      <x:c r="A46" s="4"/>
      <x:c r="B46" s="4"/>
      <x:c r="C46" s="4"/>
      <x:c r="D46" s="4"/>
      <x:c r="E46" s="2"/>
      <x:c r="F46" s="2"/>
      <x:c r="G46" s="2"/>
      <x:c r="H46" s="2"/>
      <x:c r="I46" s="2"/>
      <x:c r="J46" s="2"/>
      <x:c r="K46" s="2"/>
      <x:c r="L46" s="2"/>
      <x:c r="M46" s="2"/>
      <x:c r="N46" s="2"/>
      <x:c r="O46" s="2"/>
      <x:c r="P46" s="2"/>
      <x:c r="Q46" s="2"/>
      <x:c r="R46" s="2"/>
      <x:c r="S46" s="2"/>
      <x:c r="T46" s="2"/>
      <x:c r="U46" s="2"/>
      <x:c r="V46" s="2"/>
      <x:c r="W46" s="2"/>
    </x:row>
    <x:row r="47">
      <x:c r="A47" s="4"/>
      <x:c r="B47" s="4"/>
      <x:c r="C47" s="4"/>
      <x:c r="D47" s="4"/>
      <x:c r="E47" s="2"/>
      <x:c r="F47" s="2"/>
      <x:c r="G47" s="2"/>
      <x:c r="H47" s="2"/>
      <x:c r="I47" s="2"/>
      <x:c r="J47" s="2"/>
      <x:c r="K47" s="2"/>
      <x:c r="L47" s="2"/>
      <x:c r="M47" s="2"/>
      <x:c r="N47" s="2"/>
      <x:c r="O47" s="2"/>
      <x:c r="P47" s="2"/>
      <x:c r="Q47" s="2"/>
      <x:c r="R47" s="2"/>
      <x:c r="S47" s="2"/>
      <x:c r="T47" s="2"/>
      <x:c r="U47" s="2"/>
      <x:c r="V47" s="2"/>
      <x:c r="W47" s="2"/>
    </x:row>
    <x:row r="48">
      <x:c r="A48" s="4"/>
      <x:c r="B48" s="4"/>
      <x:c r="C48" s="4"/>
      <x:c r="D48" s="4"/>
      <x:c r="E48" s="2"/>
      <x:c r="F48" s="2"/>
      <x:c r="G48" s="2"/>
      <x:c r="H48" s="2"/>
      <x:c r="I48" s="2"/>
      <x:c r="J48" s="2"/>
      <x:c r="K48" s="2"/>
      <x:c r="L48" s="2"/>
      <x:c r="M48" s="2"/>
      <x:c r="N48" s="2"/>
      <x:c r="O48" s="2"/>
      <x:c r="P48" s="2"/>
      <x:c r="Q48" s="2"/>
      <x:c r="R48" s="2"/>
      <x:c r="S48" s="2"/>
      <x:c r="T48" s="2"/>
      <x:c r="U48" s="2"/>
      <x:c r="V48" s="2"/>
      <x:c r="W48" s="2"/>
    </x:row>
    <x:row r="49">
      <x:c r="A49" s="4"/>
      <x:c r="B49" s="4"/>
      <x:c r="C49" s="4"/>
      <x:c r="D49" s="4"/>
      <x:c r="E49" s="2"/>
      <x:c r="F49" s="2"/>
      <x:c r="G49" s="2"/>
      <x:c r="H49" s="2"/>
      <x:c r="I49" s="2"/>
      <x:c r="J49" s="2"/>
      <x:c r="K49" s="2"/>
      <x:c r="L49" s="2"/>
      <x:c r="M49" s="2"/>
      <x:c r="N49" s="2"/>
      <x:c r="O49" s="2"/>
      <x:c r="P49" s="2"/>
      <x:c r="Q49" s="2"/>
      <x:c r="R49" s="2"/>
      <x:c r="S49" s="2"/>
      <x:c r="T49" s="2"/>
      <x:c r="U49" s="2"/>
      <x:c r="V49" s="2"/>
      <x:c r="W49" s="2"/>
    </x:row>
    <x:row r="50">
      <x:c r="A50" s="4"/>
      <x:c r="B50" s="4"/>
      <x:c r="C50" s="4"/>
      <x:c r="D50" s="4"/>
      <x:c r="E50" s="2"/>
      <x:c r="F50" s="2"/>
      <x:c r="G50" s="2"/>
      <x:c r="H50" s="2"/>
      <x:c r="I50" s="2"/>
      <x:c r="J50" s="2"/>
      <x:c r="K50" s="2"/>
      <x:c r="L50" s="2"/>
      <x:c r="M50" s="2"/>
      <x:c r="N50" s="2"/>
      <x:c r="O50" s="2"/>
      <x:c r="P50" s="2"/>
      <x:c r="Q50" s="2"/>
      <x:c r="R50" s="2"/>
      <x:c r="S50" s="2"/>
      <x:c r="T50" s="2"/>
      <x:c r="U50" s="2"/>
      <x:c r="V50" s="2"/>
      <x:c r="W50" s="2"/>
    </x:row>
    <x:row r="51">
      <x:c r="A51" s="4"/>
      <x:c r="B51" s="4"/>
      <x:c r="C51" s="4"/>
      <x:c r="D51" s="4"/>
      <x:c r="E51" s="2"/>
      <x:c r="F51" s="2"/>
      <x:c r="G51" s="2"/>
      <x:c r="H51" s="2"/>
      <x:c r="I51" s="2"/>
      <x:c r="J51" s="2"/>
      <x:c r="K51" s="2"/>
      <x:c r="L51" s="2"/>
      <x:c r="M51" s="2"/>
      <x:c r="N51" s="2"/>
      <x:c r="O51" s="2"/>
      <x:c r="P51" s="2"/>
      <x:c r="Q51" s="2"/>
      <x:c r="R51" s="2"/>
      <x:c r="S51" s="2"/>
      <x:c r="T51" s="2"/>
      <x:c r="U51" s="2"/>
      <x:c r="V51" s="2"/>
      <x:c r="W51" s="2"/>
    </x:row>
    <x:row r="52">
      <x:c r="A52" s="4"/>
      <x:c r="B52" s="4"/>
      <x:c r="C52" s="4"/>
      <x:c r="D52" s="4"/>
      <x:c r="E52" s="2"/>
      <x:c r="F52" s="2"/>
      <x:c r="G52" s="2"/>
      <x:c r="H52" s="2"/>
      <x:c r="I52" s="2"/>
      <x:c r="J52" s="2"/>
      <x:c r="K52" s="2"/>
      <x:c r="L52" s="2"/>
      <x:c r="M52" s="2"/>
      <x:c r="N52" s="2"/>
      <x:c r="O52" s="2"/>
      <x:c r="P52" s="2"/>
      <x:c r="Q52" s="2"/>
      <x:c r="R52" s="2"/>
      <x:c r="S52" s="2"/>
      <x:c r="T52" s="2"/>
      <x:c r="U52" s="2"/>
      <x:c r="V52" s="2"/>
      <x:c r="W52" s="2"/>
    </x:row>
    <x:row r="53">
      <x:c r="A53" s="4"/>
      <x:c r="B53" s="4"/>
      <x:c r="C53" s="4"/>
      <x:c r="D53" s="4"/>
      <x:c r="E53" s="2"/>
      <x:c r="F53" s="2"/>
      <x:c r="G53" s="2"/>
      <x:c r="H53" s="2"/>
      <x:c r="I53" s="2"/>
      <x:c r="J53" s="2"/>
      <x:c r="K53" s="2"/>
      <x:c r="L53" s="2"/>
      <x:c r="M53" s="2"/>
      <x:c r="N53" s="2"/>
      <x:c r="O53" s="2"/>
      <x:c r="P53" s="2"/>
      <x:c r="Q53" s="2"/>
      <x:c r="R53" s="2"/>
      <x:c r="S53" s="2"/>
      <x:c r="T53" s="2"/>
      <x:c r="U53" s="2"/>
      <x:c r="V53" s="2"/>
      <x:c r="W53" s="2"/>
    </x:row>
    <x:row r="54">
      <x:c r="A54" s="4"/>
      <x:c r="B54" s="4"/>
      <x:c r="C54" s="4"/>
      <x:c r="D54" s="4"/>
      <x:c r="E54" s="2"/>
      <x:c r="F54" s="2"/>
      <x:c r="G54" s="2"/>
      <x:c r="H54" s="2"/>
      <x:c r="I54" s="2"/>
      <x:c r="J54" s="2"/>
      <x:c r="K54" s="2"/>
      <x:c r="L54" s="2"/>
      <x:c r="M54" s="2"/>
      <x:c r="N54" s="2"/>
      <x:c r="O54" s="2"/>
      <x:c r="P54" s="2"/>
      <x:c r="Q54" s="2"/>
      <x:c r="R54" s="2"/>
      <x:c r="S54" s="2"/>
      <x:c r="T54" s="2"/>
      <x:c r="U54" s="2"/>
      <x:c r="V54" s="2"/>
      <x:c r="W54" s="2"/>
    </x:row>
    <x:row r="55">
      <x:c r="A55" s="4"/>
      <x:c r="B55" s="4"/>
      <x:c r="C55" s="4"/>
      <x:c r="D55" s="4"/>
      <x:c r="E55" s="2"/>
      <x:c r="F55" s="2"/>
      <x:c r="G55" s="2"/>
      <x:c r="H55" s="2"/>
      <x:c r="I55" s="2"/>
      <x:c r="J55" s="2"/>
      <x:c r="K55" s="2"/>
      <x:c r="L55" s="2"/>
      <x:c r="M55" s="2"/>
      <x:c r="N55" s="2"/>
      <x:c r="O55" s="2"/>
      <x:c r="P55" s="2"/>
      <x:c r="Q55" s="2"/>
      <x:c r="R55" s="2"/>
      <x:c r="S55" s="2"/>
      <x:c r="T55" s="2"/>
      <x:c r="U55" s="2"/>
      <x:c r="V55" s="2"/>
      <x:c r="W55" s="2"/>
    </x:row>
    <x:row r="56">
      <x:c r="A56" s="4"/>
      <x:c r="B56" s="4"/>
      <x:c r="C56" s="4"/>
      <x:c r="D56" s="4"/>
      <x:c r="E56" s="2"/>
      <x:c r="F56" s="2"/>
      <x:c r="G56" s="2"/>
      <x:c r="H56" s="2"/>
      <x:c r="I56" s="2"/>
      <x:c r="J56" s="2"/>
      <x:c r="K56" s="2"/>
      <x:c r="L56" s="2"/>
      <x:c r="M56" s="2"/>
      <x:c r="N56" s="2"/>
      <x:c r="O56" s="2"/>
      <x:c r="P56" s="2"/>
      <x:c r="Q56" s="2"/>
      <x:c r="R56" s="2"/>
      <x:c r="S56" s="2"/>
      <x:c r="T56" s="2"/>
      <x:c r="U56" s="2"/>
      <x:c r="V56" s="2"/>
      <x:c r="W56" s="2"/>
    </x:row>
    <x:row r="57">
      <x:c r="A57" s="4"/>
      <x:c r="B57" s="4"/>
      <x:c r="C57" s="4"/>
      <x:c r="D57" s="4"/>
      <x:c r="E57" s="2"/>
      <x:c r="F57" s="2"/>
      <x:c r="G57" s="2"/>
      <x:c r="H57" s="2"/>
      <x:c r="I57" s="2"/>
      <x:c r="J57" s="2"/>
      <x:c r="K57" s="2"/>
      <x:c r="L57" s="2"/>
      <x:c r="M57" s="2"/>
      <x:c r="N57" s="2"/>
      <x:c r="O57" s="2"/>
      <x:c r="P57" s="2"/>
      <x:c r="Q57" s="2"/>
      <x:c r="R57" s="2"/>
      <x:c r="S57" s="2"/>
      <x:c r="T57" s="2"/>
      <x:c r="U57" s="2"/>
      <x:c r="V57" s="2"/>
      <x:c r="W57" s="2"/>
    </x:row>
    <x:row r="58">
      <x:c r="A58" s="4"/>
      <x:c r="B58" s="4"/>
      <x:c r="C58" s="4"/>
      <x:c r="D58" s="4"/>
      <x:c r="E58" s="2"/>
      <x:c r="F58" s="2"/>
      <x:c r="G58" s="2"/>
      <x:c r="H58" s="2"/>
      <x:c r="I58" s="2"/>
      <x:c r="J58" s="2"/>
      <x:c r="K58" s="2"/>
      <x:c r="L58" s="2"/>
      <x:c r="M58" s="2"/>
      <x:c r="N58" s="2"/>
      <x:c r="O58" s="2"/>
      <x:c r="P58" s="2"/>
      <x:c r="Q58" s="2"/>
      <x:c r="R58" s="2"/>
      <x:c r="S58" s="2"/>
      <x:c r="T58" s="2"/>
      <x:c r="U58" s="2"/>
      <x:c r="V58" s="2"/>
      <x:c r="W58" s="2"/>
    </x:row>
    <x:row r="59">
      <x:c r="A59" s="4"/>
      <x:c r="B59" s="4"/>
      <x:c r="C59" s="4"/>
      <x:c r="D59" s="4"/>
      <x:c r="E59" s="2"/>
      <x:c r="F59" s="2"/>
      <x:c r="G59" s="2"/>
      <x:c r="H59" s="2"/>
      <x:c r="I59" s="2"/>
      <x:c r="J59" s="2"/>
      <x:c r="K59" s="2"/>
      <x:c r="L59" s="2"/>
      <x:c r="M59" s="2"/>
      <x:c r="N59" s="2"/>
      <x:c r="O59" s="2"/>
      <x:c r="P59" s="2"/>
      <x:c r="Q59" s="2"/>
      <x:c r="R59" s="2"/>
      <x:c r="S59" s="2"/>
      <x:c r="T59" s="2"/>
      <x:c r="U59" s="2"/>
      <x:c r="V59" s="2"/>
      <x:c r="W59" s="2"/>
    </x:row>
    <x:row r="60">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136:V138"/>
  </x:mergeCells>
  <x:conditionalFormatting sqref="Q25:Q25">
    <x:cfRule type="expression" dxfId="0" priority="1">
      <x:formula>Q25="Assured"</x:formula>
    </x:cfRule>
    <x:cfRule type="expression" dxfId="1" priority="2">
      <x:formula>Q25="Minor gap"</x:formula>
    </x:cfRule>
    <x:cfRule type="expression" dxfId="2" priority="3">
      <x:formula>Q25="Material gap"</x:formula>
    </x:cfRule>
    <x:cfRule type="expression" dxfId="3" priority="4">
      <x:formula>Q25="Major gap"</x:formula>
    </x:cfRule>
  </x:conditionalFormatting>
  <x:conditionalFormatting sqref="Q27:Q27">
    <x:cfRule type="expression" dxfId="4" priority="5">
      <x:formula>Q27="Assured"</x:formula>
    </x:cfRule>
    <x:cfRule type="expression" dxfId="5" priority="6">
      <x:formula>Q27="Minor gap"</x:formula>
    </x:cfRule>
    <x:cfRule type="expression" dxfId="6" priority="7">
      <x:formula>Q27="Material gap"</x:formula>
    </x:cfRule>
    <x:cfRule type="expression" dxfId="7" priority="8">
      <x:formula>Q27="Major gap"</x:formula>
    </x:cfRule>
  </x:conditionalFormatting>
  <x:conditionalFormatting sqref="Q29:Q29">
    <x:cfRule type="expression" dxfId="8" priority="9">
      <x:formula>Q29="Assured"</x:formula>
    </x:cfRule>
    <x:cfRule type="expression" dxfId="9" priority="10">
      <x:formula>Q29="Minor gap"</x:formula>
    </x:cfRule>
    <x:cfRule type="expression" dxfId="10" priority="11">
      <x:formula>Q29="Material gap"</x:formula>
    </x:cfRule>
    <x:cfRule type="expression" dxfId="11" priority="12">
      <x:formula>Q29="Major gap"</x:formula>
    </x:cfRule>
  </x:conditionalFormatting>
  <x:conditionalFormatting sqref="Q31:Q31">
    <x:cfRule type="expression" dxfId="12" priority="13">
      <x:formula>Q31="Assured"</x:formula>
    </x:cfRule>
    <x:cfRule type="expression" dxfId="13" priority="14">
      <x:formula>Q31="Minor gap"</x:formula>
    </x:cfRule>
    <x:cfRule type="expression" dxfId="14" priority="15">
      <x:formula>Q31="Material gap"</x:formula>
    </x:cfRule>
    <x:cfRule type="expression" dxfId="15" priority="16">
      <x:formula>Q31="Major gap"</x:formula>
    </x:cfRule>
  </x:conditionalFormatting>
  <x:conditionalFormatting sqref="Q33:Q33">
    <x:cfRule type="expression" dxfId="16" priority="17">
      <x:formula>Q33="Assured"</x:formula>
    </x:cfRule>
    <x:cfRule type="expression" dxfId="17" priority="18">
      <x:formula>Q33="Minor gap"</x:formula>
    </x:cfRule>
    <x:cfRule type="expression" dxfId="18" priority="19">
      <x:formula>Q33="Material gap"</x:formula>
    </x:cfRule>
    <x:cfRule type="expression" dxfId="19" priority="20">
      <x:formula>Q33="Major gap"</x:formula>
    </x:cfRule>
  </x:conditionalFormatting>
  <x:conditionalFormatting sqref="Q35:Q35">
    <x:cfRule type="expression" dxfId="20" priority="21">
      <x:formula>Q35="Assured"</x:formula>
    </x:cfRule>
    <x:cfRule type="expression" dxfId="21" priority="22">
      <x:formula>Q35="Minor gap"</x:formula>
    </x:cfRule>
    <x:cfRule type="expression" dxfId="22" priority="23">
      <x:formula>Q35="Material gap"</x:formula>
    </x:cfRule>
    <x:cfRule type="expression" dxfId="23" priority="24">
      <x:formula>Q35="Major gap"</x:formula>
    </x:cfRule>
  </x:conditionalFormatting>
  <x:dataValidations count="24">
    <x:dataValidation type="list" sqref="L25">
      <x:formula1>"Yes,Partial,No,N/A,Unknown"</x:formula1>
    </x:dataValidation>
    <x:dataValidation type="list" sqref="M25">
      <x:formula1>"Yes,Partial,No,N/A,Unknown"</x:formula1>
    </x:dataValidation>
    <x:dataValidation type="list" sqref="N25">
      <x:formula1>"Yes,Partial,No,N/A,Unknown"</x:formula1>
    </x:dataValidation>
    <x:dataValidation type="list" sqref="O25">
      <x:formula1>"Yes,Partial,No,N/A,Unknown"</x:formula1>
    </x:dataValidation>
    <x:dataValidation type="list" sqref="L27">
      <x:formula1>"Yes,Partial,No,N/A,Unknown"</x:formula1>
    </x:dataValidation>
    <x:dataValidation type="list" sqref="M27">
      <x:formula1>"Yes,Partial,No,N/A,Unknown"</x:formula1>
    </x:dataValidation>
    <x:dataValidation type="list" sqref="N27">
      <x:formula1>"Yes,Partial,No,N/A,Unknown"</x:formula1>
    </x:dataValidation>
    <x:dataValidation type="list" sqref="O27">
      <x:formula1>"Yes,Partial,No,N/A,Unknown"</x:formula1>
    </x:dataValidation>
    <x:dataValidation type="list" sqref="L29">
      <x:formula1>"Yes,Partial,No,N/A,Unknown"</x:formula1>
    </x:dataValidation>
    <x:dataValidation type="list" sqref="M29">
      <x:formula1>"Yes,Partial,No,N/A,Unknown"</x:formula1>
    </x:dataValidation>
    <x:dataValidation type="list" sqref="N29">
      <x:formula1>"Yes,Partial,No,N/A,Unknown"</x:formula1>
    </x:dataValidation>
    <x:dataValidation type="list" sqref="O29">
      <x:formula1>"Yes,Partial,No,N/A,Unknown"</x:formula1>
    </x:dataValidation>
    <x:dataValidation type="list" sqref="L31">
      <x:formula1>"Yes,Partial,No,N/A,Unknown"</x:formula1>
    </x:dataValidation>
    <x:dataValidation type="list" sqref="M31">
      <x:formula1>"Yes,Partial,No,N/A,Unknown"</x:formula1>
    </x:dataValidation>
    <x:dataValidation type="list" sqref="N31">
      <x:formula1>"Yes,Partial,No,N/A,Unknown"</x:formula1>
    </x:dataValidation>
    <x:dataValidation type="list" sqref="O31">
      <x:formula1>"Yes,Partial,No,N/A,Unknown"</x:formula1>
    </x:dataValidation>
    <x:dataValidation type="list" sqref="L33">
      <x:formula1>"Yes,Partial,No,N/A,Unknown"</x:formula1>
    </x:dataValidation>
    <x:dataValidation type="list" sqref="M33">
      <x:formula1>"Yes,Partial,No,N/A,Unknown"</x:formula1>
    </x:dataValidation>
    <x:dataValidation type="list" sqref="N33">
      <x:formula1>"Yes,Partial,No,N/A,Unknown"</x:formula1>
    </x:dataValidation>
    <x:dataValidation type="list" sqref="O33">
      <x:formula1>"Yes,Partial,No,N/A,Unknown"</x:formula1>
    </x:dataValidation>
    <x:dataValidation type="list" sqref="L35">
      <x:formula1>"Yes,Partial,No,N/A,Unknown"</x:formula1>
    </x:dataValidation>
    <x:dataValidation type="list" sqref="M35">
      <x:formula1>"Yes,Partial,No,N/A,Unknown"</x:formula1>
    </x:dataValidation>
    <x:dataValidation type="list" sqref="N35">
      <x:formula1>"Yes,Partial,No,N/A,Unknown"</x:formula1>
    </x:dataValidation>
    <x:dataValidation type="list" sqref="O35">
      <x:formula1>"Yes,Partial,No,N/A,Unknown"</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9" hidden="0" customWidth="1"/>
    <x:col min="7" max="7" width="24" hidden="0" customWidth="1"/>
    <x:col min="8" max="8" width="34" hidden="0" customWidth="1"/>
    <x:col min="9" max="9" width="34" hidden="0" customWidth="1"/>
    <x:col min="10" max="10" width="36" hidden="0" customWidth="1"/>
    <x:col min="11" max="11" width="7" hidden="0" customWidth="1"/>
    <x:col min="12" max="12" width="10" hidden="0" customWidth="1"/>
    <x:col min="13" max="13" width="12" hidden="0" customWidth="1"/>
    <x:col min="14" max="14" width="10" hidden="0" customWidth="1"/>
    <x:col min="15" max="15" width="10" hidden="0" customWidth="1"/>
    <x:col min="16" max="16" width="9" hidden="0" customWidth="1"/>
    <x:col min="17" max="17" width="13" hidden="0" customWidth="1"/>
    <x:col min="18" max="18" width="18" hidden="0" customWidth="1"/>
    <x:col min="19" max="19" width="34" hidden="0" customWidth="1"/>
    <x:col min="20" max="20" width="28" hidden="0" customWidth="1"/>
    <x:col min="21" max="21" width="16" hidden="0" customWidth="1"/>
    <x:col min="22" max="22" width="13" hidden="0" customWidth="1"/>
    <x:col min="23" max="23" width="16"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Clause 5 Assurance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Ensure leadership visibly owns quality performance, customer focus and accountability.</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ASSURANCE SCORE</x:v>
      </x:c>
      <x:c r="L7" s="40"/>
      <x:c r="M7" s="40"/>
      <x:c r="N7" s="40"/>
      <x:c r="O7" s="2"/>
      <x:c r="P7" s="55" t="str">
        <x:v>CONTROLS ASSURED</x:v>
      </x:c>
      <x:c r="Q7" s="40"/>
      <x:c r="R7" s="40"/>
      <x:c r="S7" s="40"/>
      <x:c r="T7" s="2"/>
      <x:c r="U7" s="55" t="str">
        <x:v>EVIDENCE COVERAGE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COUNT('_ENGINE'!M8:M14)/7</x:f>
        <x:v>1</x:v>
      </x:c>
      <x:c r="G9" s="40"/>
      <x:c r="H9" s="40"/>
      <x:c r="I9" s="40"/>
      <x:c r="J9" s="2"/>
      <x:c r="K9" s="60" t="n">
        <x:f>IFERROR(AVERAGE('_ENGINE'!M8:M14)/100,0)</x:f>
        <x:v>0</x:v>
      </x:c>
      <x:c r="L9" s="40"/>
      <x:c r="M9" s="40"/>
      <x:c r="N9" s="40"/>
      <x:c r="O9" s="2"/>
      <x:c r="P9" s="60" t="n">
        <x:f>COUNTIF('_ENGINE'!N8:N14,"Assured")/7</x:f>
        <x:v>0</x:v>
      </x:c>
      <x:c r="Q9" s="40"/>
      <x:c r="R9" s="40"/>
      <x:c r="S9" s="40"/>
      <x:c r="T9" s="2"/>
      <x:c r="U9" s="60" t="n">
        <x:f>COUNTIF('_ENGINE'!K8:K14,"&lt;&gt;")/7</x:f>
        <x:v>1</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REPT("█",ROUND((COUNT('_ENGINE'!M8:M14)/7)*20,0))&amp;REPT("·",20-ROUND((COUNT('_ENGINE'!M8:M14)/7)*20,0))</x:f>
        <x:v>████████████████████</x:v>
      </x:c>
      <x:c r="G11" s="40"/>
      <x:c r="H11" s="40"/>
      <x:c r="I11" s="40"/>
      <x:c r="J11" s="2"/>
      <x:c r="K11" s="69" t="str">
        <x:f>REPT("█",ROUND((IFERROR(AVERAGE('_ENGINE'!M8:M14)/100,0))*20,0))&amp;REPT("·",20-ROUND((IFERROR(AVERAGE('_ENGINE'!M8:M14)/100,0))*20,0))</x:f>
        <x:v>····················</x:v>
      </x:c>
      <x:c r="L11" s="40"/>
      <x:c r="M11" s="40"/>
      <x:c r="N11" s="40"/>
      <x:c r="O11" s="2"/>
      <x:c r="P11" s="77" t="str">
        <x:f>REPT("█",ROUND((COUNTIF('_ENGINE'!N8:N14,"Assured")/7)*20,0))&amp;REPT("·",20-ROUND((COUNTIF('_ENGINE'!N8:N14,"Assured")/7)*20,0))</x:f>
        <x:v>····················</x:v>
      </x:c>
      <x:c r="Q11" s="40"/>
      <x:c r="R11" s="40"/>
      <x:c r="S11" s="40"/>
      <x:c r="T11" s="2"/>
      <x:c r="U11" s="73" t="str">
        <x:f>REPT("█",ROUND((COUNTIF('_ENGINE'!K8:K14,"&lt;&gt;")/7)*20,0))&amp;REPT("·",20-ROUND((COUNTIF('_ENGINE'!K8:K14,"&lt;&gt;")/7)*20,0))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54" t="str">
        <x:v>MAJOR GAPS</x:v>
      </x:c>
      <x:c r="G15" s="40"/>
      <x:c r="H15" s="40"/>
      <x:c r="I15" s="40"/>
      <x:c r="J15" s="2"/>
      <x:c r="K15" s="54" t="str">
        <x:v>MATERIAL GAPS</x:v>
      </x:c>
      <x:c r="L15" s="40"/>
      <x:c r="M15" s="40"/>
      <x:c r="N15" s="40"/>
      <x:c r="O15" s="2"/>
      <x:c r="P15" s="54" t="str">
        <x:v>OPEN ACTIONS</x:v>
      </x:c>
      <x:c r="Q15" s="40"/>
      <x:c r="R15" s="40"/>
      <x:c r="S15" s="40"/>
      <x:c r="T15" s="2"/>
      <x:c r="U15" s="54" t="str">
        <x:v>OBLIGATION INDICATORS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95" t="n">
        <x:f>COUNTIF('_ENGINE'!N8:N14,"Major gap")</x:f>
        <x:v>0</x:v>
      </x:c>
      <x:c r="G17" s="40"/>
      <x:c r="H17" s="40"/>
      <x:c r="I17" s="40"/>
      <x:c r="J17" s="2"/>
      <x:c r="K17" s="99" t="n">
        <x:f>COUNTIF('_ENGINE'!N8:N14,"Material gap")</x:f>
        <x:v>0</x:v>
      </x:c>
      <x:c r="L17" s="40"/>
      <x:c r="M17" s="40"/>
      <x:c r="N17" s="40"/>
      <x:c r="O17" s="2"/>
      <x:c r="P17" s="103" t="n">
        <x:f>COUNTIF('_ENGINE'!U8:U14,"Open")+COUNTIF('_ENGINE'!U8:U14,"In progress")+COUNTIF('_ENGINE'!U8:U14,"Awaiting evidence")+COUNTIF('_ENGINE'!U8:U14,"Effectiveness review")</x:f>
        <x:v>0</x:v>
      </x:c>
      <x:c r="Q17" s="40"/>
      <x:c r="R17" s="40"/>
      <x:c r="S17" s="40"/>
      <x:c r="T17" s="2"/>
      <x:c r="U17" s="107" t="n">
        <x:f>SUM('_ENGINE'!H8:H14)</x:f>
        <x:v>7</x:v>
      </x:c>
      <x:c r="V17" s="40"/>
      <x:c r="W17" s="2"/>
    </x:row>
    <x:row r="18">
      <x:c r="A18" s="25"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19"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12" t="str">
        <x:v>CLAUSE</x:v>
      </x:c>
      <x:c r="G22" s="112" t="str">
        <x:v>MODULE</x:v>
      </x:c>
      <x:c r="H22" s="112" t="str">
        <x:v>INTENT / PURPOSE</x:v>
      </x:c>
      <x:c r="I22" s="112" t="str">
        <x:v>WHAT GOOD LOOKS LIKE</x:v>
      </x:c>
      <x:c r="J22" s="112" t="str">
        <x:v>EVIDENCE TO SEEK</x:v>
      </x:c>
      <x:c r="K22" s="112" t="str">
        <x:v>REQS</x:v>
      </x:c>
      <x:c r="L22" s="112" t="str">
        <x:v>DEFINED</x:v>
      </x:c>
      <x:c r="M22" s="112" t="str">
        <x:v>IMPLEMENTED</x:v>
      </x:c>
      <x:c r="N22" s="112" t="str">
        <x:v>EVIDENCED</x:v>
      </x:c>
      <x:c r="O22" s="112" t="str">
        <x:v>EFFECTIVE</x:v>
      </x:c>
      <x:c r="P22" s="112" t="str">
        <x:v>SCORE</x:v>
      </x:c>
      <x:c r="Q22" s="112" t="str">
        <x:v>RESULT</x:v>
      </x:c>
      <x:c r="R22" s="112" t="str">
        <x:v>PRIMARY GAP</x:v>
      </x:c>
      <x:c r="S22" s="112" t="str">
        <x:v>RECOMMENDED RESPONSE</x:v>
      </x:c>
      <x:c r="T22" s="112" t="str">
        <x:v>ASSESSOR NOTES</x:v>
      </x:c>
      <x:c r="U22" s="112" t="str">
        <x:v>OWNER</x:v>
      </x:c>
      <x:c r="V22" s="112" t="str">
        <x:v>DUE</x:v>
      </x:c>
      <x:c r="W22" s="112" t="str">
        <x:v>STATUS</x:v>
      </x:c>
    </x:row>
    <x:row r="23">
      <x:c r="A23" s="4"/>
      <x:c r="B23" s="4"/>
      <x:c r="C23" s="4"/>
      <x:c r="D23" s="4"/>
      <x:c r="E23" s="2"/>
      <x:c r="F23" s="22"/>
      <x:c r="G23" s="22"/>
      <x:c r="H23" s="22"/>
      <x:c r="I23" s="22"/>
      <x:c r="J23" s="22"/>
      <x:c r="K23" s="22"/>
      <x:c r="L23" s="22"/>
      <x:c r="M23" s="22"/>
      <x:c r="N23" s="22"/>
      <x:c r="O23" s="22"/>
      <x:c r="P23" s="22"/>
      <x:c r="Q23" s="22"/>
      <x:c r="R23" s="22"/>
      <x:c r="S23" s="22"/>
      <x:c r="T23" s="22"/>
      <x:c r="U23" s="22"/>
      <x:c r="V23" s="22"/>
      <x:c r="W23" s="22"/>
    </x:row>
    <x:row r="24">
      <x:c r="A24" s="19" t="str">
        <x:v>CLAUSE 7</x:v>
      </x:c>
      <x:c r="B24" s="4"/>
      <x:c r="C24" s="4"/>
      <x:c r="D24" s="4"/>
      <x:c r="E24" s="2"/>
      <x:c r="F24" s="2"/>
      <x:c r="G24" s="2"/>
      <x:c r="H24" s="2"/>
      <x:c r="I24" s="2"/>
      <x:c r="J24" s="2"/>
      <x:c r="K24" s="2"/>
      <x:c r="L24" s="2"/>
      <x:c r="M24" s="2"/>
      <x:c r="N24" s="2"/>
      <x:c r="O24" s="2"/>
      <x:c r="P24" s="2"/>
      <x:c r="Q24" s="2"/>
      <x:c r="R24" s="2"/>
      <x:c r="S24" s="2"/>
      <x:c r="T24" s="2"/>
      <x:c r="U24" s="2"/>
      <x:c r="V24" s="2"/>
      <x:c r="W24" s="2"/>
    </x:row>
    <x:row r="25" ht="50" customHeight="1">
      <x:c r="A25" s="4"/>
      <x:c r="B25" s="4"/>
      <x:c r="C25" s="4"/>
      <x:c r="D25" s="4"/>
      <x:c r="E25" s="2"/>
      <x:c r="F25" s="118" t="str">
        <x:v>5.1</x:v>
      </x:c>
      <x:c r="G25" s="118" t="str">
        <x:v>Leadership and commitment</x:v>
      </x:c>
      <x:c r="H25" s="122" t="str">
        <x:v>Ensure leadership visibly owns quality performance, customer focus and accountability. Focus: leadership and commitment.</x:v>
      </x:c>
      <x:c r="I25" s="122" t="str">
        <x:v>Leadership decisions, resourcing and priorities visibly reinforce the QMS and customer outcomes.</x:v>
      </x:c>
      <x:c r="J25" s="122" t="str">
        <x:v>Applicable process documents, records, performance data, interviews and observed implementation.</x:v>
      </x:c>
      <x:c r="K25" s="118" t="n">
        <x:v>1</x:v>
      </x:c>
      <x:c r="L25" s="118"/>
      <x:c r="M25" s="118"/>
      <x:c r="N25" s="118"/>
      <x:c r="O25" s="118"/>
      <x:c r="P25" s="124" t="n">
        <x:f>'_ENGINE'!M8</x:f>
        <x:v>0</x:v>
      </x:c>
      <x:c r="Q25" s="118" t="n">
        <x:f>'_ENGINE'!N8</x:f>
        <x:v>0</x:v>
      </x:c>
      <x:c r="R25" s="118" t="n">
        <x:f>'_ENGINE'!O8</x:f>
        <x:v>0</x:v>
      </x:c>
      <x:c r="S25" s="118" t="n">
        <x:f>'_ENGINE'!P8</x:f>
        <x:v>0</x:v>
      </x:c>
      <x:c r="T25" s="118"/>
      <x:c r="U25" s="118" t="n">
        <x:f>'_ENGINE'!R8</x:f>
        <x:v>0</x:v>
      </x:c>
      <x:c r="V25" s="118" t="n">
        <x:f>'_ENGINE'!S8</x:f>
        <x:v>0</x:v>
      </x:c>
      <x:c r="W25" s="118" t="str">
        <x:f>'_ENGINE'!U8</x:f>
      </x:c>
    </x:row>
    <x:row r="26" ht="7" customHeight="1">
      <x:c r="A26" s="4"/>
      <x:c r="B26" s="4"/>
      <x:c r="C26" s="4"/>
      <x:c r="D26" s="4"/>
      <x:c r="E26" s="2"/>
      <x:c r="F26" s="2"/>
      <x:c r="G26" s="2"/>
      <x:c r="H26" s="2"/>
      <x:c r="I26" s="2"/>
      <x:c r="J26" s="2"/>
      <x:c r="K26" s="2"/>
      <x:c r="L26" s="2"/>
      <x:c r="M26" s="2"/>
      <x:c r="N26" s="2"/>
      <x:c r="O26" s="2"/>
      <x:c r="P26" s="2"/>
      <x:c r="Q26" s="2"/>
      <x:c r="R26" s="2"/>
      <x:c r="S26" s="2"/>
      <x:c r="T26" s="2"/>
      <x:c r="U26" s="2"/>
      <x:c r="V26" s="2"/>
      <x:c r="W26" s="2"/>
    </x:row>
    <x:row r="27" ht="50" customHeight="1">
      <x:c r="A27" s="19" t="str">
        <x:v>CLAUSE 8</x:v>
      </x:c>
      <x:c r="B27" s="4"/>
      <x:c r="C27" s="4"/>
      <x:c r="D27" s="4"/>
      <x:c r="E27" s="2"/>
      <x:c r="F27" s="129" t="str">
        <x:v>5.1.1</x:v>
      </x:c>
      <x:c r="G27" s="129" t="str">
        <x:v>Leadership – general</x:v>
      </x:c>
      <x:c r="H27" s="134" t="str">
        <x:v>Ensure leadership visibly owns quality performance, customer focus and accountability. Focus: leadership – general.</x:v>
      </x:c>
      <x:c r="I27" s="134" t="str">
        <x:v>Leadership decisions, resourcing and priorities visibly reinforce the QMS and customer outcomes.</x:v>
      </x:c>
      <x:c r="J27" s="134" t="str">
        <x:v>Applicable process documents, records, performance data, interviews and observed implementation.</x:v>
      </x:c>
      <x:c r="K27" s="129" t="n">
        <x:v>1</x:v>
      </x:c>
      <x:c r="L27" s="129"/>
      <x:c r="M27" s="129"/>
      <x:c r="N27" s="129"/>
      <x:c r="O27" s="129"/>
      <x:c r="P27" s="136" t="n">
        <x:f>'_ENGINE'!M9</x:f>
        <x:v>0</x:v>
      </x:c>
      <x:c r="Q27" s="129" t="n">
        <x:f>'_ENGINE'!N9</x:f>
        <x:v>0</x:v>
      </x:c>
      <x:c r="R27" s="129" t="n">
        <x:f>'_ENGINE'!O9</x:f>
        <x:v>0</x:v>
      </x:c>
      <x:c r="S27" s="129" t="n">
        <x:f>'_ENGINE'!P9</x:f>
        <x:v>0</x:v>
      </x:c>
      <x:c r="T27" s="129"/>
      <x:c r="U27" s="129" t="n">
        <x:f>'_ENGINE'!R9</x:f>
        <x:v>0</x:v>
      </x:c>
      <x:c r="V27" s="129" t="n">
        <x:f>'_ENGINE'!S9</x:f>
        <x:v>0</x:v>
      </x:c>
      <x:c r="W27" s="129" t="str">
        <x:f>'_ENGINE'!U9</x:f>
      </x:c>
    </x:row>
    <x:row r="28" ht="7" customHeight="1">
      <x:c r="A28" s="4"/>
      <x:c r="B28" s="4"/>
      <x:c r="C28" s="4"/>
      <x:c r="D28" s="4"/>
      <x:c r="E28" s="2"/>
      <x:c r="F28" s="2"/>
      <x:c r="G28" s="2"/>
      <x:c r="H28" s="2"/>
      <x:c r="I28" s="2"/>
      <x:c r="J28" s="2"/>
      <x:c r="K28" s="2"/>
      <x:c r="L28" s="2"/>
      <x:c r="M28" s="2"/>
      <x:c r="N28" s="2"/>
      <x:c r="O28" s="2"/>
      <x:c r="P28" s="2"/>
      <x:c r="Q28" s="2"/>
      <x:c r="R28" s="2"/>
      <x:c r="S28" s="2"/>
      <x:c r="T28" s="2"/>
      <x:c r="U28" s="2"/>
      <x:c r="V28" s="2"/>
      <x:c r="W28" s="2"/>
    </x:row>
    <x:row r="29" ht="50" customHeight="1">
      <x:c r="A29" s="4"/>
      <x:c r="B29" s="4"/>
      <x:c r="C29" s="4"/>
      <x:c r="D29" s="4"/>
      <x:c r="E29" s="2"/>
      <x:c r="F29" s="118" t="str">
        <x:v>5.1.2</x:v>
      </x:c>
      <x:c r="G29" s="118" t="str">
        <x:v>Customer focus</x:v>
      </x:c>
      <x:c r="H29" s="122" t="str">
        <x:v>Ensure leadership visibly owns quality performance, customer focus and accountability. Focus: customer focus.</x:v>
      </x:c>
      <x:c r="I29" s="122" t="str">
        <x:v>The control is clearly owned, consistently implemented, objectively evidenced and demonstrably effective.</x:v>
      </x:c>
      <x:c r="J29" s="122" t="str">
        <x:v>Contract review, communications, KPIs, feedback, complaints, requirement changes and recovery action.</x:v>
      </x:c>
      <x:c r="K29" s="118" t="n">
        <x:v>1</x:v>
      </x:c>
      <x:c r="L29" s="118"/>
      <x:c r="M29" s="118"/>
      <x:c r="N29" s="118"/>
      <x:c r="O29" s="118"/>
      <x:c r="P29" s="124" t="n">
        <x:f>'_ENGINE'!M10</x:f>
        <x:v>0</x:v>
      </x:c>
      <x:c r="Q29" s="118" t="n">
        <x:f>'_ENGINE'!N10</x:f>
        <x:v>0</x:v>
      </x:c>
      <x:c r="R29" s="118" t="n">
        <x:f>'_ENGINE'!O10</x:f>
        <x:v>0</x:v>
      </x:c>
      <x:c r="S29" s="118" t="n">
        <x:f>'_ENGINE'!P10</x:f>
        <x:v>0</x:v>
      </x:c>
      <x:c r="T29" s="118"/>
      <x:c r="U29" s="118" t="n">
        <x:f>'_ENGINE'!R10</x:f>
        <x:v>0</x:v>
      </x:c>
      <x:c r="V29" s="118" t="n">
        <x:f>'_ENGINE'!S10</x:f>
        <x:v>0</x:v>
      </x:c>
      <x:c r="W29" s="118" t="str">
        <x:f>'_ENGINE'!U10</x:f>
      </x:c>
    </x:row>
    <x:row r="30" ht="7" customHeight="1">
      <x:c r="A30" s="19" t="str">
        <x:v>CLAUSE 9</x:v>
      </x:c>
      <x:c r="B30" s="4"/>
      <x:c r="C30" s="4"/>
      <x:c r="D30" s="4"/>
      <x:c r="E30" s="2"/>
      <x:c r="F30" s="2"/>
      <x:c r="G30" s="2"/>
      <x:c r="H30" s="2"/>
      <x:c r="I30" s="2"/>
      <x:c r="J30" s="2"/>
      <x:c r="K30" s="2"/>
      <x:c r="L30" s="2"/>
      <x:c r="M30" s="2"/>
      <x:c r="N30" s="2"/>
      <x:c r="O30" s="2"/>
      <x:c r="P30" s="2"/>
      <x:c r="Q30" s="2"/>
      <x:c r="R30" s="2"/>
      <x:c r="S30" s="2"/>
      <x:c r="T30" s="2"/>
      <x:c r="U30" s="2"/>
      <x:c r="V30" s="2"/>
      <x:c r="W30" s="2"/>
    </x:row>
    <x:row r="31" ht="50" customHeight="1">
      <x:c r="A31" s="4"/>
      <x:c r="B31" s="4"/>
      <x:c r="C31" s="4"/>
      <x:c r="D31" s="4"/>
      <x:c r="E31" s="2"/>
      <x:c r="F31" s="129" t="str">
        <x:v>5.2</x:v>
      </x:c>
      <x:c r="G31" s="129" t="str">
        <x:v>Quality policy</x:v>
      </x:c>
      <x:c r="H31" s="134" t="str">
        <x:v>Ensure leadership visibly owns quality performance, customer focus and accountability. Focus: quality policy.</x:v>
      </x:c>
      <x:c r="I31" s="134" t="str">
        <x:v>The control is clearly owned, consistently implemented, objectively evidenced and demonstrably effective.</x:v>
      </x:c>
      <x:c r="J31" s="134" t="str">
        <x:v>Applicable process documents, records, performance data, interviews and observed implementation.</x:v>
      </x:c>
      <x:c r="K31" s="129" t="n">
        <x:v>1</x:v>
      </x:c>
      <x:c r="L31" s="129"/>
      <x:c r="M31" s="129"/>
      <x:c r="N31" s="129"/>
      <x:c r="O31" s="129"/>
      <x:c r="P31" s="136" t="n">
        <x:f>'_ENGINE'!M11</x:f>
        <x:v>0</x:v>
      </x:c>
      <x:c r="Q31" s="129" t="n">
        <x:f>'_ENGINE'!N11</x:f>
        <x:v>0</x:v>
      </x:c>
      <x:c r="R31" s="129" t="n">
        <x:f>'_ENGINE'!O11</x:f>
        <x:v>0</x:v>
      </x:c>
      <x:c r="S31" s="129" t="n">
        <x:f>'_ENGINE'!P11</x:f>
        <x:v>0</x:v>
      </x:c>
      <x:c r="T31" s="129"/>
      <x:c r="U31" s="129" t="n">
        <x:f>'_ENGINE'!R11</x:f>
        <x:v>0</x:v>
      </x:c>
      <x:c r="V31" s="129" t="n">
        <x:f>'_ENGINE'!S11</x:f>
        <x:v>0</x:v>
      </x:c>
      <x:c r="W31" s="129" t="str">
        <x:f>'_ENGINE'!U11</x:f>
      </x:c>
    </x:row>
    <x:row r="32" ht="7" customHeight="1">
      <x:c r="A32" s="4"/>
      <x:c r="B32" s="4"/>
      <x:c r="C32" s="4"/>
      <x:c r="D32" s="4"/>
      <x:c r="E32" s="2"/>
      <x:c r="F32" s="2"/>
      <x:c r="G32" s="2"/>
      <x:c r="H32" s="2"/>
      <x:c r="I32" s="2"/>
      <x:c r="J32" s="2"/>
      <x:c r="K32" s="2"/>
      <x:c r="L32" s="2"/>
      <x:c r="M32" s="2"/>
      <x:c r="N32" s="2"/>
      <x:c r="O32" s="2"/>
      <x:c r="P32" s="2"/>
      <x:c r="Q32" s="2"/>
      <x:c r="R32" s="2"/>
      <x:c r="S32" s="2"/>
      <x:c r="T32" s="2"/>
      <x:c r="U32" s="2"/>
      <x:c r="V32" s="2"/>
      <x:c r="W32" s="2"/>
    </x:row>
    <x:row r="33" ht="50" customHeight="1">
      <x:c r="A33" s="19" t="str">
        <x:v>CLAUSE 10</x:v>
      </x:c>
      <x:c r="B33" s="4"/>
      <x:c r="C33" s="4"/>
      <x:c r="D33" s="4"/>
      <x:c r="E33" s="2"/>
      <x:c r="F33" s="118" t="str">
        <x:v>5.2.1</x:v>
      </x:c>
      <x:c r="G33" s="118" t="str">
        <x:v>Establishing the quality policy</x:v>
      </x:c>
      <x:c r="H33" s="122" t="str">
        <x:v>Ensure leadership visibly owns quality performance, customer focus and accountability. Focus: establishing the quality policy.</x:v>
      </x:c>
      <x:c r="I33" s="122" t="str">
        <x:v>The control is clearly owned, consistently implemented, objectively evidenced and demonstrably effective.</x:v>
      </x:c>
      <x:c r="J33" s="122" t="str">
        <x:v>Applicable process documents, records, performance data, interviews and observed implementation.</x:v>
      </x:c>
      <x:c r="K33" s="118" t="n">
        <x:v>1</x:v>
      </x:c>
      <x:c r="L33" s="118"/>
      <x:c r="M33" s="118"/>
      <x:c r="N33" s="118"/>
      <x:c r="O33" s="118"/>
      <x:c r="P33" s="124" t="n">
        <x:f>'_ENGINE'!M12</x:f>
        <x:v>0</x:v>
      </x:c>
      <x:c r="Q33" s="118" t="n">
        <x:f>'_ENGINE'!N12</x:f>
        <x:v>0</x:v>
      </x:c>
      <x:c r="R33" s="118" t="n">
        <x:f>'_ENGINE'!O12</x:f>
        <x:v>0</x:v>
      </x:c>
      <x:c r="S33" s="118" t="n">
        <x:f>'_ENGINE'!P12</x:f>
        <x:v>0</x:v>
      </x:c>
      <x:c r="T33" s="118"/>
      <x:c r="U33" s="118" t="n">
        <x:f>'_ENGINE'!R12</x:f>
        <x:v>0</x:v>
      </x:c>
      <x:c r="V33" s="118" t="n">
        <x:f>'_ENGINE'!S12</x:f>
        <x:v>0</x:v>
      </x:c>
      <x:c r="W33" s="118" t="str">
        <x:f>'_ENGINE'!U12</x:f>
      </x:c>
    </x:row>
    <x:row r="34" ht="7" customHeight="1">
      <x:c r="A34" s="4"/>
      <x:c r="B34" s="4"/>
      <x:c r="C34" s="4"/>
      <x:c r="D34" s="4"/>
      <x:c r="E34" s="2"/>
      <x:c r="F34" s="2"/>
      <x:c r="G34" s="2"/>
      <x:c r="H34" s="2"/>
      <x:c r="I34" s="2"/>
      <x:c r="J34" s="2"/>
      <x:c r="K34" s="2"/>
      <x:c r="L34" s="2"/>
      <x:c r="M34" s="2"/>
      <x:c r="N34" s="2"/>
      <x:c r="O34" s="2"/>
      <x:c r="P34" s="2"/>
      <x:c r="Q34" s="2"/>
      <x:c r="R34" s="2"/>
      <x:c r="S34" s="2"/>
      <x:c r="T34" s="2"/>
      <x:c r="U34" s="2"/>
      <x:c r="V34" s="2"/>
      <x:c r="W34" s="2"/>
    </x:row>
    <x:row r="35" ht="50" customHeight="1">
      <x:c r="A35" s="4"/>
      <x:c r="B35" s="4"/>
      <x:c r="C35" s="4"/>
      <x:c r="D35" s="4"/>
      <x:c r="E35" s="2"/>
      <x:c r="F35" s="129" t="str">
        <x:v>5.2.2</x:v>
      </x:c>
      <x:c r="G35" s="129" t="str">
        <x:v>Communicating the quality policy</x:v>
      </x:c>
      <x:c r="H35" s="134" t="str">
        <x:v>Ensure leadership visibly owns quality performance, customer focus and accountability. Focus: communicating the quality policy.</x:v>
      </x:c>
      <x:c r="I35" s="134" t="str">
        <x:v>The control is clearly owned, consistently implemented, objectively evidenced and demonstrably effective.</x:v>
      </x:c>
      <x:c r="J35" s="134" t="str">
        <x:v>Applicable process documents, records, performance data, interviews and observed implementation.</x:v>
      </x:c>
      <x:c r="K35" s="129" t="n">
        <x:v>1</x:v>
      </x:c>
      <x:c r="L35" s="129"/>
      <x:c r="M35" s="129"/>
      <x:c r="N35" s="129"/>
      <x:c r="O35" s="129"/>
      <x:c r="P35" s="136" t="n">
        <x:f>'_ENGINE'!M13</x:f>
        <x:v>0</x:v>
      </x:c>
      <x:c r="Q35" s="129" t="n">
        <x:f>'_ENGINE'!N13</x:f>
        <x:v>0</x:v>
      </x:c>
      <x:c r="R35" s="129" t="n">
        <x:f>'_ENGINE'!O13</x:f>
        <x:v>0</x:v>
      </x:c>
      <x:c r="S35" s="129" t="n">
        <x:f>'_ENGINE'!P13</x:f>
        <x:v>0</x:v>
      </x:c>
      <x:c r="T35" s="129"/>
      <x:c r="U35" s="129" t="n">
        <x:f>'_ENGINE'!R13</x:f>
        <x:v>0</x:v>
      </x:c>
      <x:c r="V35" s="129" t="n">
        <x:f>'_ENGINE'!S13</x:f>
        <x:v>0</x:v>
      </x:c>
      <x:c r="W35" s="129" t="str">
        <x:f>'_ENGINE'!U13</x:f>
      </x:c>
    </x:row>
    <x:row r="36" ht="7" customHeight="1">
      <x:c r="A36" s="19" t="str">
        <x:v>ACTION CENTRE</x:v>
      </x:c>
      <x:c r="B36" s="4"/>
      <x:c r="C36" s="4"/>
      <x:c r="D36" s="4"/>
      <x:c r="E36" s="2"/>
      <x:c r="F36" s="2"/>
      <x:c r="G36" s="2"/>
      <x:c r="H36" s="2"/>
      <x:c r="I36" s="2"/>
      <x:c r="J36" s="2"/>
      <x:c r="K36" s="2"/>
      <x:c r="L36" s="2"/>
      <x:c r="M36" s="2"/>
      <x:c r="N36" s="2"/>
      <x:c r="O36" s="2"/>
      <x:c r="P36" s="2"/>
      <x:c r="Q36" s="2"/>
      <x:c r="R36" s="2"/>
      <x:c r="S36" s="2"/>
      <x:c r="T36" s="2"/>
      <x:c r="U36" s="2"/>
      <x:c r="V36" s="2"/>
      <x:c r="W36" s="2"/>
    </x:row>
    <x:row r="37" ht="50" customHeight="1">
      <x:c r="A37" s="4"/>
      <x:c r="B37" s="4"/>
      <x:c r="C37" s="4"/>
      <x:c r="D37" s="4"/>
      <x:c r="E37" s="2"/>
      <x:c r="F37" s="118" t="str">
        <x:v>5.3</x:v>
      </x:c>
      <x:c r="G37" s="118" t="str">
        <x:v>Roles, responsibilities and authorities</x:v>
      </x:c>
      <x:c r="H37" s="122" t="str">
        <x:v>Ensure leadership visibly owns quality performance, customer focus and accountability. Focus: roles, responsibilities and authorities.</x:v>
      </x:c>
      <x:c r="I37" s="122" t="str">
        <x:v>The control is clearly owned, consistently implemented, objectively evidenced and demonstrably effective.</x:v>
      </x:c>
      <x:c r="J37" s="122" t="str">
        <x:v>Applicable process documents, records, performance data, interviews and observed implementation.</x:v>
      </x:c>
      <x:c r="K37" s="118" t="n">
        <x:v>1</x:v>
      </x:c>
      <x:c r="L37" s="118"/>
      <x:c r="M37" s="118"/>
      <x:c r="N37" s="118"/>
      <x:c r="O37" s="118"/>
      <x:c r="P37" s="124" t="n">
        <x:f>'_ENGINE'!M14</x:f>
        <x:v>0</x:v>
      </x:c>
      <x:c r="Q37" s="118" t="n">
        <x:f>'_ENGINE'!N14</x:f>
        <x:v>0</x:v>
      </x:c>
      <x:c r="R37" s="118" t="n">
        <x:f>'_ENGINE'!O14</x:f>
        <x:v>0</x:v>
      </x:c>
      <x:c r="S37" s="118" t="n">
        <x:f>'_ENGINE'!P14</x:f>
        <x:v>0</x:v>
      </x:c>
      <x:c r="T37" s="118"/>
      <x:c r="U37" s="118" t="n">
        <x:f>'_ENGINE'!R14</x:f>
        <x:v>0</x:v>
      </x:c>
      <x:c r="V37" s="118" t="n">
        <x:f>'_ENGINE'!S14</x:f>
        <x:v>0</x:v>
      </x:c>
      <x:c r="W37" s="118" t="str">
        <x:f>'_ENGINE'!U14</x:f>
      </x:c>
    </x:row>
    <x:row r="38" ht="7" customHeight="1">
      <x:c r="A38" s="4"/>
      <x:c r="B38" s="4"/>
      <x:c r="C38" s="4"/>
      <x:c r="D38" s="4"/>
      <x:c r="E38" s="2"/>
      <x:c r="F38" s="2"/>
      <x:c r="G38" s="2"/>
      <x:c r="H38" s="2"/>
      <x:c r="I38" s="2"/>
      <x:c r="J38" s="2"/>
      <x:c r="K38" s="2"/>
      <x:c r="L38" s="2"/>
      <x:c r="M38" s="2"/>
      <x:c r="N38" s="2"/>
      <x:c r="O38" s="2"/>
      <x:c r="P38" s="2"/>
      <x:c r="Q38" s="2"/>
      <x:c r="R38" s="2"/>
      <x:c r="S38" s="2"/>
      <x:c r="T38" s="2"/>
      <x:c r="U38" s="2"/>
      <x:c r="V38" s="2"/>
      <x:c r="W38" s="2"/>
    </x:row>
    <x:row r="39">
      <x:c r="A39" s="19" t="str">
        <x:v>EXECUTIVE REPORT</x:v>
      </x:c>
      <x:c r="B39" s="4"/>
      <x:c r="C39" s="4"/>
      <x:c r="D39" s="4"/>
      <x:c r="E39" s="2"/>
      <x:c r="F39" s="2"/>
      <x:c r="G39" s="2"/>
      <x:c r="H39" s="2"/>
      <x:c r="I39" s="2"/>
      <x:c r="J39" s="2"/>
      <x:c r="K39" s="2"/>
      <x:c r="L39" s="2"/>
      <x:c r="M39" s="2"/>
      <x:c r="N39" s="2"/>
      <x:c r="O39" s="2"/>
      <x:c r="P39" s="2"/>
      <x:c r="Q39" s="2"/>
      <x:c r="R39" s="2"/>
      <x:c r="S39" s="2"/>
      <x:c r="T39" s="2"/>
      <x:c r="U39" s="2"/>
      <x:c r="V39" s="2"/>
      <x:c r="W39" s="2"/>
    </x:row>
    <x:row r="40">
      <x:c r="A40" s="4"/>
      <x:c r="B40" s="4"/>
      <x:c r="C40" s="4"/>
      <x:c r="D40" s="4"/>
      <x:c r="E40" s="2"/>
      <x:c r="F40" s="2"/>
      <x:c r="G40" s="2"/>
      <x:c r="H40" s="2"/>
      <x:c r="I40" s="2"/>
      <x:c r="J40" s="2"/>
      <x:c r="K40" s="2"/>
      <x:c r="L40" s="2"/>
      <x:c r="M40" s="2"/>
      <x:c r="N40" s="2"/>
      <x:c r="O40" s="2"/>
      <x:c r="P40" s="2"/>
      <x:c r="Q40" s="2"/>
      <x:c r="R40" s="2"/>
      <x:c r="S40" s="2"/>
      <x:c r="T40" s="2"/>
      <x:c r="U40" s="2"/>
      <x:c r="V40" s="2"/>
      <x:c r="W40" s="2"/>
    </x:row>
    <x:row r="41">
      <x:c r="A41" s="4"/>
      <x:c r="B41" s="4"/>
      <x:c r="C41" s="4"/>
      <x:c r="D41" s="4"/>
      <x:c r="E41" s="2"/>
      <x:c r="F41" s="2"/>
      <x:c r="G41" s="2"/>
      <x:c r="H41" s="2"/>
      <x:c r="I41" s="2"/>
      <x:c r="J41" s="2"/>
      <x:c r="K41" s="2"/>
      <x:c r="L41" s="2"/>
      <x:c r="M41" s="2"/>
      <x:c r="N41" s="2"/>
      <x:c r="O41" s="2"/>
      <x:c r="P41" s="2"/>
      <x:c r="Q41" s="2"/>
      <x:c r="R41" s="2"/>
      <x:c r="S41" s="2"/>
      <x:c r="T41" s="2"/>
      <x:c r="U41" s="2"/>
      <x:c r="V41" s="2"/>
      <x:c r="W41" s="2"/>
    </x:row>
    <x:row r="42">
      <x:c r="A42" s="19" t="str">
        <x:v>GUIDANCE</x:v>
      </x:c>
      <x:c r="B42" s="4"/>
      <x:c r="C42" s="4"/>
      <x:c r="D42" s="4"/>
      <x:c r="E42" s="2"/>
      <x:c r="F42" s="2"/>
      <x:c r="G42" s="2"/>
      <x:c r="H42" s="2"/>
      <x:c r="I42" s="2"/>
      <x:c r="J42" s="2"/>
      <x:c r="K42" s="2"/>
      <x:c r="L42" s="2"/>
      <x:c r="M42" s="2"/>
      <x:c r="N42" s="2"/>
      <x:c r="O42" s="2"/>
      <x:c r="P42" s="2"/>
      <x:c r="Q42" s="2"/>
      <x:c r="R42" s="2"/>
      <x:c r="S42" s="2"/>
      <x:c r="T42" s="2"/>
      <x:c r="U42" s="2"/>
      <x:c r="V42" s="2"/>
      <x:c r="W42" s="2"/>
    </x:row>
    <x:row r="43">
      <x:c r="A43" s="4"/>
      <x:c r="B43" s="4"/>
      <x:c r="C43" s="4"/>
      <x:c r="D43" s="4"/>
      <x:c r="E43" s="2"/>
      <x:c r="F43" s="2"/>
      <x:c r="G43" s="2"/>
      <x:c r="H43" s="2"/>
      <x:c r="I43" s="2"/>
      <x:c r="J43" s="2"/>
      <x:c r="K43" s="2"/>
      <x:c r="L43" s="2"/>
      <x:c r="M43" s="2"/>
      <x:c r="N43" s="2"/>
      <x:c r="O43" s="2"/>
      <x:c r="P43" s="2"/>
      <x:c r="Q43" s="2"/>
      <x:c r="R43" s="2"/>
      <x:c r="S43" s="2"/>
      <x:c r="T43" s="2"/>
      <x:c r="U43" s="2"/>
      <x:c r="V43" s="2"/>
      <x:c r="W43" s="2"/>
    </x:row>
    <x:row r="44">
      <x:c r="A44" s="4"/>
      <x:c r="B44" s="4"/>
      <x:c r="C44" s="4"/>
      <x:c r="D44" s="4"/>
      <x:c r="E44" s="2"/>
      <x:c r="F44" s="2"/>
      <x:c r="G44" s="2"/>
      <x:c r="H44" s="2"/>
      <x:c r="I44" s="2"/>
      <x:c r="J44" s="2"/>
      <x:c r="K44" s="2"/>
      <x:c r="L44" s="2"/>
      <x:c r="M44" s="2"/>
      <x:c r="N44" s="2"/>
      <x:c r="O44" s="2"/>
      <x:c r="P44" s="2"/>
      <x:c r="Q44" s="2"/>
      <x:c r="R44" s="2"/>
      <x:c r="S44" s="2"/>
      <x:c r="T44" s="2"/>
      <x:c r="U44" s="2"/>
      <x:c r="V44" s="2"/>
      <x:c r="W44" s="2"/>
    </x:row>
    <x:row r="45">
      <x:c r="A45" s="4"/>
      <x:c r="B45" s="4"/>
      <x:c r="C45" s="4"/>
      <x:c r="D45" s="4"/>
      <x:c r="E45" s="2"/>
      <x:c r="F45" s="2"/>
      <x:c r="G45" s="2"/>
      <x:c r="H45" s="2"/>
      <x:c r="I45" s="2"/>
      <x:c r="J45" s="2"/>
      <x:c r="K45" s="2"/>
      <x:c r="L45" s="2"/>
      <x:c r="M45" s="2"/>
      <x:c r="N45" s="2"/>
      <x:c r="O45" s="2"/>
      <x:c r="P45" s="2"/>
      <x:c r="Q45" s="2"/>
      <x:c r="R45" s="2"/>
      <x:c r="S45" s="2"/>
      <x:c r="T45" s="2"/>
      <x:c r="U45" s="2"/>
      <x:c r="V45" s="2"/>
      <x:c r="W45" s="2"/>
    </x:row>
    <x:row r="46">
      <x:c r="A46" s="4"/>
      <x:c r="B46" s="4"/>
      <x:c r="C46" s="4"/>
      <x:c r="D46" s="4"/>
      <x:c r="E46" s="2"/>
      <x:c r="F46" s="2"/>
      <x:c r="G46" s="2"/>
      <x:c r="H46" s="2"/>
      <x:c r="I46" s="2"/>
      <x:c r="J46" s="2"/>
      <x:c r="K46" s="2"/>
      <x:c r="L46" s="2"/>
      <x:c r="M46" s="2"/>
      <x:c r="N46" s="2"/>
      <x:c r="O46" s="2"/>
      <x:c r="P46" s="2"/>
      <x:c r="Q46" s="2"/>
      <x:c r="R46" s="2"/>
      <x:c r="S46" s="2"/>
      <x:c r="T46" s="2"/>
      <x:c r="U46" s="2"/>
      <x:c r="V46" s="2"/>
      <x:c r="W46" s="2"/>
    </x:row>
    <x:row r="47">
      <x:c r="A47" s="4"/>
      <x:c r="B47" s="4"/>
      <x:c r="C47" s="4"/>
      <x:c r="D47" s="4"/>
      <x:c r="E47" s="2"/>
      <x:c r="F47" s="2"/>
      <x:c r="G47" s="2"/>
      <x:c r="H47" s="2"/>
      <x:c r="I47" s="2"/>
      <x:c r="J47" s="2"/>
      <x:c r="K47" s="2"/>
      <x:c r="L47" s="2"/>
      <x:c r="M47" s="2"/>
      <x:c r="N47" s="2"/>
      <x:c r="O47" s="2"/>
      <x:c r="P47" s="2"/>
      <x:c r="Q47" s="2"/>
      <x:c r="R47" s="2"/>
      <x:c r="S47" s="2"/>
      <x:c r="T47" s="2"/>
      <x:c r="U47" s="2"/>
      <x:c r="V47" s="2"/>
      <x:c r="W47" s="2"/>
    </x:row>
    <x:row r="48">
      <x:c r="A48" s="4"/>
      <x:c r="B48" s="4"/>
      <x:c r="C48" s="4"/>
      <x:c r="D48" s="4"/>
      <x:c r="E48" s="2"/>
      <x:c r="F48" s="2"/>
      <x:c r="G48" s="2"/>
      <x:c r="H48" s="2"/>
      <x:c r="I48" s="2"/>
      <x:c r="J48" s="2"/>
      <x:c r="K48" s="2"/>
      <x:c r="L48" s="2"/>
      <x:c r="M48" s="2"/>
      <x:c r="N48" s="2"/>
      <x:c r="O48" s="2"/>
      <x:c r="P48" s="2"/>
      <x:c r="Q48" s="2"/>
      <x:c r="R48" s="2"/>
      <x:c r="S48" s="2"/>
      <x:c r="T48" s="2"/>
      <x:c r="U48" s="2"/>
      <x:c r="V48" s="2"/>
      <x:c r="W48" s="2"/>
    </x:row>
    <x:row r="49">
      <x:c r="A49" s="4"/>
      <x:c r="B49" s="4"/>
      <x:c r="C49" s="4"/>
      <x:c r="D49" s="4"/>
      <x:c r="E49" s="2"/>
      <x:c r="F49" s="2"/>
      <x:c r="G49" s="2"/>
      <x:c r="H49" s="2"/>
      <x:c r="I49" s="2"/>
      <x:c r="J49" s="2"/>
      <x:c r="K49" s="2"/>
      <x:c r="L49" s="2"/>
      <x:c r="M49" s="2"/>
      <x:c r="N49" s="2"/>
      <x:c r="O49" s="2"/>
      <x:c r="P49" s="2"/>
      <x:c r="Q49" s="2"/>
      <x:c r="R49" s="2"/>
      <x:c r="S49" s="2"/>
      <x:c r="T49" s="2"/>
      <x:c r="U49" s="2"/>
      <x:c r="V49" s="2"/>
      <x:c r="W49" s="2"/>
    </x:row>
    <x:row r="50">
      <x:c r="A50" s="4"/>
      <x:c r="B50" s="4"/>
      <x:c r="C50" s="4"/>
      <x:c r="D50" s="4"/>
      <x:c r="E50" s="2"/>
      <x:c r="F50" s="2"/>
      <x:c r="G50" s="2"/>
      <x:c r="H50" s="2"/>
      <x:c r="I50" s="2"/>
      <x:c r="J50" s="2"/>
      <x:c r="K50" s="2"/>
      <x:c r="L50" s="2"/>
      <x:c r="M50" s="2"/>
      <x:c r="N50" s="2"/>
      <x:c r="O50" s="2"/>
      <x:c r="P50" s="2"/>
      <x:c r="Q50" s="2"/>
      <x:c r="R50" s="2"/>
      <x:c r="S50" s="2"/>
      <x:c r="T50" s="2"/>
      <x:c r="U50" s="2"/>
      <x:c r="V50" s="2"/>
      <x:c r="W50" s="2"/>
    </x:row>
    <x:row r="51">
      <x:c r="A51" s="4"/>
      <x:c r="B51" s="4"/>
      <x:c r="C51" s="4"/>
      <x:c r="D51" s="4"/>
      <x:c r="E51" s="2"/>
      <x:c r="F51" s="2"/>
      <x:c r="G51" s="2"/>
      <x:c r="H51" s="2"/>
      <x:c r="I51" s="2"/>
      <x:c r="J51" s="2"/>
      <x:c r="K51" s="2"/>
      <x:c r="L51" s="2"/>
      <x:c r="M51" s="2"/>
      <x:c r="N51" s="2"/>
      <x:c r="O51" s="2"/>
      <x:c r="P51" s="2"/>
      <x:c r="Q51" s="2"/>
      <x:c r="R51" s="2"/>
      <x:c r="S51" s="2"/>
      <x:c r="T51" s="2"/>
      <x:c r="U51" s="2"/>
      <x:c r="V51" s="2"/>
      <x:c r="W51" s="2"/>
    </x:row>
    <x:row r="52">
      <x:c r="A52" s="4"/>
      <x:c r="B52" s="4"/>
      <x:c r="C52" s="4"/>
      <x:c r="D52" s="4"/>
      <x:c r="E52" s="2"/>
      <x:c r="F52" s="2"/>
      <x:c r="G52" s="2"/>
      <x:c r="H52" s="2"/>
      <x:c r="I52" s="2"/>
      <x:c r="J52" s="2"/>
      <x:c r="K52" s="2"/>
      <x:c r="L52" s="2"/>
      <x:c r="M52" s="2"/>
      <x:c r="N52" s="2"/>
      <x:c r="O52" s="2"/>
      <x:c r="P52" s="2"/>
      <x:c r="Q52" s="2"/>
      <x:c r="R52" s="2"/>
      <x:c r="S52" s="2"/>
      <x:c r="T52" s="2"/>
      <x:c r="U52" s="2"/>
      <x:c r="V52" s="2"/>
      <x:c r="W52" s="2"/>
    </x:row>
    <x:row r="53">
      <x:c r="A53" s="4"/>
      <x:c r="B53" s="4"/>
      <x:c r="C53" s="4"/>
      <x:c r="D53" s="4"/>
      <x:c r="E53" s="2"/>
      <x:c r="F53" s="2"/>
      <x:c r="G53" s="2"/>
      <x:c r="H53" s="2"/>
      <x:c r="I53" s="2"/>
      <x:c r="J53" s="2"/>
      <x:c r="K53" s="2"/>
      <x:c r="L53" s="2"/>
      <x:c r="M53" s="2"/>
      <x:c r="N53" s="2"/>
      <x:c r="O53" s="2"/>
      <x:c r="P53" s="2"/>
      <x:c r="Q53" s="2"/>
      <x:c r="R53" s="2"/>
      <x:c r="S53" s="2"/>
      <x:c r="T53" s="2"/>
      <x:c r="U53" s="2"/>
      <x:c r="V53" s="2"/>
      <x:c r="W53" s="2"/>
    </x:row>
    <x:row r="54">
      <x:c r="A54" s="4"/>
      <x:c r="B54" s="4"/>
      <x:c r="C54" s="4"/>
      <x:c r="D54" s="4"/>
      <x:c r="E54" s="2"/>
      <x:c r="F54" s="2"/>
      <x:c r="G54" s="2"/>
      <x:c r="H54" s="2"/>
      <x:c r="I54" s="2"/>
      <x:c r="J54" s="2"/>
      <x:c r="K54" s="2"/>
      <x:c r="L54" s="2"/>
      <x:c r="M54" s="2"/>
      <x:c r="N54" s="2"/>
      <x:c r="O54" s="2"/>
      <x:c r="P54" s="2"/>
      <x:c r="Q54" s="2"/>
      <x:c r="R54" s="2"/>
      <x:c r="S54" s="2"/>
      <x:c r="T54" s="2"/>
      <x:c r="U54" s="2"/>
      <x:c r="V54" s="2"/>
      <x:c r="W54" s="2"/>
    </x:row>
    <x:row r="55">
      <x:c r="A55" s="4"/>
      <x:c r="B55" s="4"/>
      <x:c r="C55" s="4"/>
      <x:c r="D55" s="4"/>
      <x:c r="E55" s="2"/>
      <x:c r="F55" s="2"/>
      <x:c r="G55" s="2"/>
      <x:c r="H55" s="2"/>
      <x:c r="I55" s="2"/>
      <x:c r="J55" s="2"/>
      <x:c r="K55" s="2"/>
      <x:c r="L55" s="2"/>
      <x:c r="M55" s="2"/>
      <x:c r="N55" s="2"/>
      <x:c r="O55" s="2"/>
      <x:c r="P55" s="2"/>
      <x:c r="Q55" s="2"/>
      <x:c r="R55" s="2"/>
      <x:c r="S55" s="2"/>
      <x:c r="T55" s="2"/>
      <x:c r="U55" s="2"/>
      <x:c r="V55" s="2"/>
      <x:c r="W55" s="2"/>
    </x:row>
    <x:row r="56">
      <x:c r="A56" s="4"/>
      <x:c r="B56" s="4"/>
      <x:c r="C56" s="4"/>
      <x:c r="D56" s="4"/>
      <x:c r="E56" s="2"/>
      <x:c r="F56" s="2"/>
      <x:c r="G56" s="2"/>
      <x:c r="H56" s="2"/>
      <x:c r="I56" s="2"/>
      <x:c r="J56" s="2"/>
      <x:c r="K56" s="2"/>
      <x:c r="L56" s="2"/>
      <x:c r="M56" s="2"/>
      <x:c r="N56" s="2"/>
      <x:c r="O56" s="2"/>
      <x:c r="P56" s="2"/>
      <x:c r="Q56" s="2"/>
      <x:c r="R56" s="2"/>
      <x:c r="S56" s="2"/>
      <x:c r="T56" s="2"/>
      <x:c r="U56" s="2"/>
      <x:c r="V56" s="2"/>
      <x:c r="W56" s="2"/>
    </x:row>
    <x:row r="57">
      <x:c r="A57" s="4"/>
      <x:c r="B57" s="4"/>
      <x:c r="C57" s="4"/>
      <x:c r="D57" s="4"/>
      <x:c r="E57" s="2"/>
      <x:c r="F57" s="2"/>
      <x:c r="G57" s="2"/>
      <x:c r="H57" s="2"/>
      <x:c r="I57" s="2"/>
      <x:c r="J57" s="2"/>
      <x:c r="K57" s="2"/>
      <x:c r="L57" s="2"/>
      <x:c r="M57" s="2"/>
      <x:c r="N57" s="2"/>
      <x:c r="O57" s="2"/>
      <x:c r="P57" s="2"/>
      <x:c r="Q57" s="2"/>
      <x:c r="R57" s="2"/>
      <x:c r="S57" s="2"/>
      <x:c r="T57" s="2"/>
      <x:c r="U57" s="2"/>
      <x:c r="V57" s="2"/>
      <x:c r="W57" s="2"/>
    </x:row>
    <x:row r="58">
      <x:c r="A58" s="4"/>
      <x:c r="B58" s="4"/>
      <x:c r="C58" s="4"/>
      <x:c r="D58" s="4"/>
      <x:c r="E58" s="2"/>
      <x:c r="F58" s="2"/>
      <x:c r="G58" s="2"/>
      <x:c r="H58" s="2"/>
      <x:c r="I58" s="2"/>
      <x:c r="J58" s="2"/>
      <x:c r="K58" s="2"/>
      <x:c r="L58" s="2"/>
      <x:c r="M58" s="2"/>
      <x:c r="N58" s="2"/>
      <x:c r="O58" s="2"/>
      <x:c r="P58" s="2"/>
      <x:c r="Q58" s="2"/>
      <x:c r="R58" s="2"/>
      <x:c r="S58" s="2"/>
      <x:c r="T58" s="2"/>
      <x:c r="U58" s="2"/>
      <x:c r="V58" s="2"/>
      <x:c r="W58" s="2"/>
    </x:row>
    <x:row r="59">
      <x:c r="A59" s="4"/>
      <x:c r="B59" s="4"/>
      <x:c r="C59" s="4"/>
      <x:c r="D59" s="4"/>
      <x:c r="E59" s="2"/>
      <x:c r="F59" s="2"/>
      <x:c r="G59" s="2"/>
      <x:c r="H59" s="2"/>
      <x:c r="I59" s="2"/>
      <x:c r="J59" s="2"/>
      <x:c r="K59" s="2"/>
      <x:c r="L59" s="2"/>
      <x:c r="M59" s="2"/>
      <x:c r="N59" s="2"/>
      <x:c r="O59" s="2"/>
      <x:c r="P59" s="2"/>
      <x:c r="Q59" s="2"/>
      <x:c r="R59" s="2"/>
      <x:c r="S59" s="2"/>
      <x:c r="T59" s="2"/>
      <x:c r="U59" s="2"/>
      <x:c r="V59" s="2"/>
      <x:c r="W59" s="2"/>
    </x:row>
    <x:row r="60">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136:V138"/>
  </x:mergeCells>
  <x:conditionalFormatting sqref="Q25:Q25">
    <x:cfRule type="expression" dxfId="24" priority="1">
      <x:formula>Q25="Assured"</x:formula>
    </x:cfRule>
    <x:cfRule type="expression" dxfId="25" priority="2">
      <x:formula>Q25="Minor gap"</x:formula>
    </x:cfRule>
    <x:cfRule type="expression" dxfId="26" priority="3">
      <x:formula>Q25="Material gap"</x:formula>
    </x:cfRule>
    <x:cfRule type="expression" dxfId="27" priority="4">
      <x:formula>Q25="Major gap"</x:formula>
    </x:cfRule>
  </x:conditionalFormatting>
  <x:conditionalFormatting sqref="Q27:Q27">
    <x:cfRule type="expression" dxfId="28" priority="5">
      <x:formula>Q27="Assured"</x:formula>
    </x:cfRule>
    <x:cfRule type="expression" dxfId="29" priority="6">
      <x:formula>Q27="Minor gap"</x:formula>
    </x:cfRule>
    <x:cfRule type="expression" dxfId="30" priority="7">
      <x:formula>Q27="Material gap"</x:formula>
    </x:cfRule>
    <x:cfRule type="expression" dxfId="31" priority="8">
      <x:formula>Q27="Major gap"</x:formula>
    </x:cfRule>
  </x:conditionalFormatting>
  <x:conditionalFormatting sqref="Q29:Q29">
    <x:cfRule type="expression" dxfId="32" priority="9">
      <x:formula>Q29="Assured"</x:formula>
    </x:cfRule>
    <x:cfRule type="expression" dxfId="33" priority="10">
      <x:formula>Q29="Minor gap"</x:formula>
    </x:cfRule>
    <x:cfRule type="expression" dxfId="34" priority="11">
      <x:formula>Q29="Material gap"</x:formula>
    </x:cfRule>
    <x:cfRule type="expression" dxfId="35" priority="12">
      <x:formula>Q29="Major gap"</x:formula>
    </x:cfRule>
  </x:conditionalFormatting>
  <x:conditionalFormatting sqref="Q31:Q31">
    <x:cfRule type="expression" dxfId="36" priority="13">
      <x:formula>Q31="Assured"</x:formula>
    </x:cfRule>
    <x:cfRule type="expression" dxfId="37" priority="14">
      <x:formula>Q31="Minor gap"</x:formula>
    </x:cfRule>
    <x:cfRule type="expression" dxfId="38" priority="15">
      <x:formula>Q31="Material gap"</x:formula>
    </x:cfRule>
    <x:cfRule type="expression" dxfId="39" priority="16">
      <x:formula>Q31="Major gap"</x:formula>
    </x:cfRule>
  </x:conditionalFormatting>
  <x:conditionalFormatting sqref="Q33:Q33">
    <x:cfRule type="expression" dxfId="40" priority="17">
      <x:formula>Q33="Assured"</x:formula>
    </x:cfRule>
    <x:cfRule type="expression" dxfId="41" priority="18">
      <x:formula>Q33="Minor gap"</x:formula>
    </x:cfRule>
    <x:cfRule type="expression" dxfId="42" priority="19">
      <x:formula>Q33="Material gap"</x:formula>
    </x:cfRule>
    <x:cfRule type="expression" dxfId="43" priority="20">
      <x:formula>Q33="Major gap"</x:formula>
    </x:cfRule>
  </x:conditionalFormatting>
  <x:conditionalFormatting sqref="Q35:Q35">
    <x:cfRule type="expression" dxfId="44" priority="21">
      <x:formula>Q35="Assured"</x:formula>
    </x:cfRule>
    <x:cfRule type="expression" dxfId="45" priority="22">
      <x:formula>Q35="Minor gap"</x:formula>
    </x:cfRule>
    <x:cfRule type="expression" dxfId="46" priority="23">
      <x:formula>Q35="Material gap"</x:formula>
    </x:cfRule>
    <x:cfRule type="expression" dxfId="47" priority="24">
      <x:formula>Q35="Major gap"</x:formula>
    </x:cfRule>
  </x:conditionalFormatting>
  <x:conditionalFormatting sqref="Q37:Q37">
    <x:cfRule type="expression" dxfId="48" priority="25">
      <x:formula>Q37="Assured"</x:formula>
    </x:cfRule>
    <x:cfRule type="expression" dxfId="49" priority="26">
      <x:formula>Q37="Minor gap"</x:formula>
    </x:cfRule>
    <x:cfRule type="expression" dxfId="50" priority="27">
      <x:formula>Q37="Material gap"</x:formula>
    </x:cfRule>
    <x:cfRule type="expression" dxfId="51" priority="28">
      <x:formula>Q37="Major gap"</x:formula>
    </x:cfRule>
  </x:conditionalFormatting>
  <x:dataValidations count="28">
    <x:dataValidation type="list" sqref="L25">
      <x:formula1>"Yes,Partial,No,N/A,Unknown"</x:formula1>
    </x:dataValidation>
    <x:dataValidation type="list" sqref="M25">
      <x:formula1>"Yes,Partial,No,N/A,Unknown"</x:formula1>
    </x:dataValidation>
    <x:dataValidation type="list" sqref="N25">
      <x:formula1>"Yes,Partial,No,N/A,Unknown"</x:formula1>
    </x:dataValidation>
    <x:dataValidation type="list" sqref="O25">
      <x:formula1>"Yes,Partial,No,N/A,Unknown"</x:formula1>
    </x:dataValidation>
    <x:dataValidation type="list" sqref="L27">
      <x:formula1>"Yes,Partial,No,N/A,Unknown"</x:formula1>
    </x:dataValidation>
    <x:dataValidation type="list" sqref="M27">
      <x:formula1>"Yes,Partial,No,N/A,Unknown"</x:formula1>
    </x:dataValidation>
    <x:dataValidation type="list" sqref="N27">
      <x:formula1>"Yes,Partial,No,N/A,Unknown"</x:formula1>
    </x:dataValidation>
    <x:dataValidation type="list" sqref="O27">
      <x:formula1>"Yes,Partial,No,N/A,Unknown"</x:formula1>
    </x:dataValidation>
    <x:dataValidation type="list" sqref="L29">
      <x:formula1>"Yes,Partial,No,N/A,Unknown"</x:formula1>
    </x:dataValidation>
    <x:dataValidation type="list" sqref="M29">
      <x:formula1>"Yes,Partial,No,N/A,Unknown"</x:formula1>
    </x:dataValidation>
    <x:dataValidation type="list" sqref="N29">
      <x:formula1>"Yes,Partial,No,N/A,Unknown"</x:formula1>
    </x:dataValidation>
    <x:dataValidation type="list" sqref="O29">
      <x:formula1>"Yes,Partial,No,N/A,Unknown"</x:formula1>
    </x:dataValidation>
    <x:dataValidation type="list" sqref="L31">
      <x:formula1>"Yes,Partial,No,N/A,Unknown"</x:formula1>
    </x:dataValidation>
    <x:dataValidation type="list" sqref="M31">
      <x:formula1>"Yes,Partial,No,N/A,Unknown"</x:formula1>
    </x:dataValidation>
    <x:dataValidation type="list" sqref="N31">
      <x:formula1>"Yes,Partial,No,N/A,Unknown"</x:formula1>
    </x:dataValidation>
    <x:dataValidation type="list" sqref="O31">
      <x:formula1>"Yes,Partial,No,N/A,Unknown"</x:formula1>
    </x:dataValidation>
    <x:dataValidation type="list" sqref="L33">
      <x:formula1>"Yes,Partial,No,N/A,Unknown"</x:formula1>
    </x:dataValidation>
    <x:dataValidation type="list" sqref="M33">
      <x:formula1>"Yes,Partial,No,N/A,Unknown"</x:formula1>
    </x:dataValidation>
    <x:dataValidation type="list" sqref="N33">
      <x:formula1>"Yes,Partial,No,N/A,Unknown"</x:formula1>
    </x:dataValidation>
    <x:dataValidation type="list" sqref="O33">
      <x:formula1>"Yes,Partial,No,N/A,Unknown"</x:formula1>
    </x:dataValidation>
    <x:dataValidation type="list" sqref="L35">
      <x:formula1>"Yes,Partial,No,N/A,Unknown"</x:formula1>
    </x:dataValidation>
    <x:dataValidation type="list" sqref="M35">
      <x:formula1>"Yes,Partial,No,N/A,Unknown"</x:formula1>
    </x:dataValidation>
    <x:dataValidation type="list" sqref="N35">
      <x:formula1>"Yes,Partial,No,N/A,Unknown"</x:formula1>
    </x:dataValidation>
    <x:dataValidation type="list" sqref="O35">
      <x:formula1>"Yes,Partial,No,N/A,Unknown"</x:formula1>
    </x:dataValidation>
    <x:dataValidation type="list" sqref="L37">
      <x:formula1>"Yes,Partial,No,N/A,Unknown"</x:formula1>
    </x:dataValidation>
    <x:dataValidation type="list" sqref="M37">
      <x:formula1>"Yes,Partial,No,N/A,Unknown"</x:formula1>
    </x:dataValidation>
    <x:dataValidation type="list" sqref="N37">
      <x:formula1>"Yes,Partial,No,N/A,Unknown"</x:formula1>
    </x:dataValidation>
    <x:dataValidation type="list" sqref="O37">
      <x:formula1>"Yes,Partial,No,N/A,Unknown"</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9" hidden="0" customWidth="1"/>
    <x:col min="7" max="7" width="24" hidden="0" customWidth="1"/>
    <x:col min="8" max="8" width="34" hidden="0" customWidth="1"/>
    <x:col min="9" max="9" width="34" hidden="0" customWidth="1"/>
    <x:col min="10" max="10" width="36" hidden="0" customWidth="1"/>
    <x:col min="11" max="11" width="7" hidden="0" customWidth="1"/>
    <x:col min="12" max="12" width="10" hidden="0" customWidth="1"/>
    <x:col min="13" max="13" width="12" hidden="0" customWidth="1"/>
    <x:col min="14" max="14" width="10" hidden="0" customWidth="1"/>
    <x:col min="15" max="15" width="10" hidden="0" customWidth="1"/>
    <x:col min="16" max="16" width="9" hidden="0" customWidth="1"/>
    <x:col min="17" max="17" width="13" hidden="0" customWidth="1"/>
    <x:col min="18" max="18" width="18" hidden="0" customWidth="1"/>
    <x:col min="19" max="19" width="34" hidden="0" customWidth="1"/>
    <x:col min="20" max="20" width="28" hidden="0" customWidth="1"/>
    <x:col min="21" max="21" width="16" hidden="0" customWidth="1"/>
    <x:col min="22" max="22" width="13" hidden="0" customWidth="1"/>
    <x:col min="23" max="23" width="16"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Clause 6 Assurance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Translate context, risk and strategic needs into controlled objectives and change.</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ASSURANCE SCORE</x:v>
      </x:c>
      <x:c r="L7" s="40"/>
      <x:c r="M7" s="40"/>
      <x:c r="N7" s="40"/>
      <x:c r="O7" s="2"/>
      <x:c r="P7" s="55" t="str">
        <x:v>CONTROLS ASSURED</x:v>
      </x:c>
      <x:c r="Q7" s="40"/>
      <x:c r="R7" s="40"/>
      <x:c r="S7" s="40"/>
      <x:c r="T7" s="2"/>
      <x:c r="U7" s="55" t="str">
        <x:v>EVIDENCE COVERAGE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COUNT('_ENGINE'!M15:M21)/7</x:f>
        <x:v>1</x:v>
      </x:c>
      <x:c r="G9" s="40"/>
      <x:c r="H9" s="40"/>
      <x:c r="I9" s="40"/>
      <x:c r="J9" s="2"/>
      <x:c r="K9" s="60" t="n">
        <x:f>IFERROR(AVERAGE('_ENGINE'!M15:M21)/100,0)</x:f>
        <x:v>0</x:v>
      </x:c>
      <x:c r="L9" s="40"/>
      <x:c r="M9" s="40"/>
      <x:c r="N9" s="40"/>
      <x:c r="O9" s="2"/>
      <x:c r="P9" s="60" t="n">
        <x:f>COUNTIF('_ENGINE'!N15:N21,"Assured")/7</x:f>
        <x:v>0</x:v>
      </x:c>
      <x:c r="Q9" s="40"/>
      <x:c r="R9" s="40"/>
      <x:c r="S9" s="40"/>
      <x:c r="T9" s="2"/>
      <x:c r="U9" s="60" t="n">
        <x:f>COUNTIF('_ENGINE'!K15:K21,"&lt;&gt;")/7</x:f>
        <x:v>1</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REPT("█",ROUND((COUNT('_ENGINE'!M15:M21)/7)*20,0))&amp;REPT("·",20-ROUND((COUNT('_ENGINE'!M15:M21)/7)*20,0))</x:f>
        <x:v>████████████████████</x:v>
      </x:c>
      <x:c r="G11" s="40"/>
      <x:c r="H11" s="40"/>
      <x:c r="I11" s="40"/>
      <x:c r="J11" s="2"/>
      <x:c r="K11" s="69" t="str">
        <x:f>REPT("█",ROUND((IFERROR(AVERAGE('_ENGINE'!M15:M21)/100,0))*20,0))&amp;REPT("·",20-ROUND((IFERROR(AVERAGE('_ENGINE'!M15:M21)/100,0))*20,0))</x:f>
        <x:v>····················</x:v>
      </x:c>
      <x:c r="L11" s="40"/>
      <x:c r="M11" s="40"/>
      <x:c r="N11" s="40"/>
      <x:c r="O11" s="2"/>
      <x:c r="P11" s="77" t="str">
        <x:f>REPT("█",ROUND((COUNTIF('_ENGINE'!N15:N21,"Assured")/7)*20,0))&amp;REPT("·",20-ROUND((COUNTIF('_ENGINE'!N15:N21,"Assured")/7)*20,0))</x:f>
        <x:v>····················</x:v>
      </x:c>
      <x:c r="Q11" s="40"/>
      <x:c r="R11" s="40"/>
      <x:c r="S11" s="40"/>
      <x:c r="T11" s="2"/>
      <x:c r="U11" s="73" t="str">
        <x:f>REPT("█",ROUND((COUNTIF('_ENGINE'!K15:K21,"&lt;&gt;")/7)*20,0))&amp;REPT("·",20-ROUND((COUNTIF('_ENGINE'!K15:K21,"&lt;&gt;")/7)*20,0))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54" t="str">
        <x:v>MAJOR GAPS</x:v>
      </x:c>
      <x:c r="G15" s="40"/>
      <x:c r="H15" s="40"/>
      <x:c r="I15" s="40"/>
      <x:c r="J15" s="2"/>
      <x:c r="K15" s="54" t="str">
        <x:v>MATERIAL GAPS</x:v>
      </x:c>
      <x:c r="L15" s="40"/>
      <x:c r="M15" s="40"/>
      <x:c r="N15" s="40"/>
      <x:c r="O15" s="2"/>
      <x:c r="P15" s="54" t="str">
        <x:v>OPEN ACTIONS</x:v>
      </x:c>
      <x:c r="Q15" s="40"/>
      <x:c r="R15" s="40"/>
      <x:c r="S15" s="40"/>
      <x:c r="T15" s="2"/>
      <x:c r="U15" s="54" t="str">
        <x:v>OBLIGATION INDICATORS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95" t="n">
        <x:f>COUNTIF('_ENGINE'!N15:N21,"Major gap")</x:f>
        <x:v>0</x:v>
      </x:c>
      <x:c r="G17" s="40"/>
      <x:c r="H17" s="40"/>
      <x:c r="I17" s="40"/>
      <x:c r="J17" s="2"/>
      <x:c r="K17" s="99" t="n">
        <x:f>COUNTIF('_ENGINE'!N15:N21,"Material gap")</x:f>
        <x:v>0</x:v>
      </x:c>
      <x:c r="L17" s="40"/>
      <x:c r="M17" s="40"/>
      <x:c r="N17" s="40"/>
      <x:c r="O17" s="2"/>
      <x:c r="P17" s="103" t="n">
        <x:f>COUNTIF('_ENGINE'!U15:U21,"Open")+COUNTIF('_ENGINE'!U15:U21,"In progress")+COUNTIF('_ENGINE'!U15:U21,"Awaiting evidence")+COUNTIF('_ENGINE'!U15:U21,"Effectiveness review")</x:f>
        <x:v>0</x:v>
      </x:c>
      <x:c r="Q17" s="40"/>
      <x:c r="R17" s="40"/>
      <x:c r="S17" s="40"/>
      <x:c r="T17" s="2"/>
      <x:c r="U17" s="107" t="n">
        <x:f>SUM('_ENGINE'!H15:H21)</x:f>
        <x:v>47</x:v>
      </x:c>
      <x:c r="V17" s="40"/>
      <x:c r="W17" s="2"/>
    </x:row>
    <x:row r="18">
      <x:c r="A18" s="19"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25"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12" t="str">
        <x:v>CLAUSE</x:v>
      </x:c>
      <x:c r="G22" s="112" t="str">
        <x:v>MODULE</x:v>
      </x:c>
      <x:c r="H22" s="112" t="str">
        <x:v>INTENT / PURPOSE</x:v>
      </x:c>
      <x:c r="I22" s="112" t="str">
        <x:v>WHAT GOOD LOOKS LIKE</x:v>
      </x:c>
      <x:c r="J22" s="112" t="str">
        <x:v>EVIDENCE TO SEEK</x:v>
      </x:c>
      <x:c r="K22" s="112" t="str">
        <x:v>REQS</x:v>
      </x:c>
      <x:c r="L22" s="112" t="str">
        <x:v>DEFINED</x:v>
      </x:c>
      <x:c r="M22" s="112" t="str">
        <x:v>IMPLEMENTED</x:v>
      </x:c>
      <x:c r="N22" s="112" t="str">
        <x:v>EVIDENCED</x:v>
      </x:c>
      <x:c r="O22" s="112" t="str">
        <x:v>EFFECTIVE</x:v>
      </x:c>
      <x:c r="P22" s="112" t="str">
        <x:v>SCORE</x:v>
      </x:c>
      <x:c r="Q22" s="112" t="str">
        <x:v>RESULT</x:v>
      </x:c>
      <x:c r="R22" s="112" t="str">
        <x:v>PRIMARY GAP</x:v>
      </x:c>
      <x:c r="S22" s="112" t="str">
        <x:v>RECOMMENDED RESPONSE</x:v>
      </x:c>
      <x:c r="T22" s="112" t="str">
        <x:v>ASSESSOR NOTES</x:v>
      </x:c>
      <x:c r="U22" s="112" t="str">
        <x:v>OWNER</x:v>
      </x:c>
      <x:c r="V22" s="112" t="str">
        <x:v>DUE</x:v>
      </x:c>
      <x:c r="W22" s="112" t="str">
        <x:v>STATUS</x:v>
      </x:c>
    </x:row>
    <x:row r="23">
      <x:c r="A23" s="4"/>
      <x:c r="B23" s="4"/>
      <x:c r="C23" s="4"/>
      <x:c r="D23" s="4"/>
      <x:c r="E23" s="2"/>
      <x:c r="F23" s="22"/>
      <x:c r="G23" s="22"/>
      <x:c r="H23" s="22"/>
      <x:c r="I23" s="22"/>
      <x:c r="J23" s="22"/>
      <x:c r="K23" s="22"/>
      <x:c r="L23" s="22"/>
      <x:c r="M23" s="22"/>
      <x:c r="N23" s="22"/>
      <x:c r="O23" s="22"/>
      <x:c r="P23" s="22"/>
      <x:c r="Q23" s="22"/>
      <x:c r="R23" s="22"/>
      <x:c r="S23" s="22"/>
      <x:c r="T23" s="22"/>
      <x:c r="U23" s="22"/>
      <x:c r="V23" s="22"/>
      <x:c r="W23" s="22"/>
    </x:row>
    <x:row r="24">
      <x:c r="A24" s="19" t="str">
        <x:v>CLAUSE 7</x:v>
      </x:c>
      <x:c r="B24" s="4"/>
      <x:c r="C24" s="4"/>
      <x:c r="D24" s="4"/>
      <x:c r="E24" s="2"/>
      <x:c r="F24" s="2"/>
      <x:c r="G24" s="2"/>
      <x:c r="H24" s="2"/>
      <x:c r="I24" s="2"/>
      <x:c r="J24" s="2"/>
      <x:c r="K24" s="2"/>
      <x:c r="L24" s="2"/>
      <x:c r="M24" s="2"/>
      <x:c r="N24" s="2"/>
      <x:c r="O24" s="2"/>
      <x:c r="P24" s="2"/>
      <x:c r="Q24" s="2"/>
      <x:c r="R24" s="2"/>
      <x:c r="S24" s="2"/>
      <x:c r="T24" s="2"/>
      <x:c r="U24" s="2"/>
      <x:c r="V24" s="2"/>
      <x:c r="W24" s="2"/>
    </x:row>
    <x:row r="25" ht="50" customHeight="1">
      <x:c r="A25" s="4"/>
      <x:c r="B25" s="4"/>
      <x:c r="C25" s="4"/>
      <x:c r="D25" s="4"/>
      <x:c r="E25" s="2"/>
      <x:c r="F25" s="118" t="str">
        <x:v>6.1</x:v>
      </x:c>
      <x:c r="G25" s="118" t="str">
        <x:v>Risks and opportunities</x:v>
      </x:c>
      <x:c r="H25" s="122" t="str">
        <x:v>Translate context, risk and strategic needs into controlled objectives and change. Focus: risks and opportunities.</x:v>
      </x:c>
      <x:c r="I25" s="122" t="str">
        <x:v>Risk is actively managed through proportionate actions with ownership and verified effectiveness.</x:v>
      </x:c>
      <x:c r="J25" s="122" t="str">
        <x:v>Risk identification, assessment, mitigation, ownership, escalation, residual risk and effectiveness review.</x:v>
      </x:c>
      <x:c r="K25" s="118" t="n">
        <x:v>1</x:v>
      </x:c>
      <x:c r="L25" s="118"/>
      <x:c r="M25" s="118"/>
      <x:c r="N25" s="118"/>
      <x:c r="O25" s="118"/>
      <x:c r="P25" s="124" t="n">
        <x:f>'_ENGINE'!M15</x:f>
        <x:v>0</x:v>
      </x:c>
      <x:c r="Q25" s="118" t="n">
        <x:f>'_ENGINE'!N15</x:f>
        <x:v>0</x:v>
      </x:c>
      <x:c r="R25" s="118" t="n">
        <x:f>'_ENGINE'!O15</x:f>
        <x:v>0</x:v>
      </x:c>
      <x:c r="S25" s="118" t="n">
        <x:f>'_ENGINE'!P15</x:f>
        <x:v>0</x:v>
      </x:c>
      <x:c r="T25" s="118"/>
      <x:c r="U25" s="118" t="n">
        <x:f>'_ENGINE'!R15</x:f>
        <x:v>0</x:v>
      </x:c>
      <x:c r="V25" s="118" t="n">
        <x:f>'_ENGINE'!S15</x:f>
        <x:v>0</x:v>
      </x:c>
      <x:c r="W25" s="118" t="str">
        <x:f>'_ENGINE'!U15</x:f>
      </x:c>
    </x:row>
    <x:row r="26" ht="7" customHeight="1">
      <x:c r="A26" s="4"/>
      <x:c r="B26" s="4"/>
      <x:c r="C26" s="4"/>
      <x:c r="D26" s="4"/>
      <x:c r="E26" s="2"/>
      <x:c r="F26" s="2"/>
      <x:c r="G26" s="2"/>
      <x:c r="H26" s="2"/>
      <x:c r="I26" s="2"/>
      <x:c r="J26" s="2"/>
      <x:c r="K26" s="2"/>
      <x:c r="L26" s="2"/>
      <x:c r="M26" s="2"/>
      <x:c r="N26" s="2"/>
      <x:c r="O26" s="2"/>
      <x:c r="P26" s="2"/>
      <x:c r="Q26" s="2"/>
      <x:c r="R26" s="2"/>
      <x:c r="S26" s="2"/>
      <x:c r="T26" s="2"/>
      <x:c r="U26" s="2"/>
      <x:c r="V26" s="2"/>
      <x:c r="W26" s="2"/>
    </x:row>
    <x:row r="27" ht="50" customHeight="1">
      <x:c r="A27" s="19" t="str">
        <x:v>CLAUSE 8</x:v>
      </x:c>
      <x:c r="B27" s="4"/>
      <x:c r="C27" s="4"/>
      <x:c r="D27" s="4"/>
      <x:c r="E27" s="2"/>
      <x:c r="F27" s="129" t="str">
        <x:v>6.1.1</x:v>
      </x:c>
      <x:c r="G27" s="129" t="str">
        <x:v>Determine risks and opportunities</x:v>
      </x:c>
      <x:c r="H27" s="134" t="str">
        <x:v>Translate context, risk and strategic needs into controlled objectives and change. Focus: determine risks and opportunities.</x:v>
      </x:c>
      <x:c r="I27" s="134" t="str">
        <x:v>Risk is actively managed through proportionate actions with ownership and verified effectiveness.</x:v>
      </x:c>
      <x:c r="J27" s="134" t="str">
        <x:v>Risk identification, assessment, mitigation, ownership, escalation, residual risk and effectiveness review.</x:v>
      </x:c>
      <x:c r="K27" s="129" t="n">
        <x:v>4</x:v>
      </x:c>
      <x:c r="L27" s="129"/>
      <x:c r="M27" s="129"/>
      <x:c r="N27" s="129"/>
      <x:c r="O27" s="129"/>
      <x:c r="P27" s="136" t="n">
        <x:f>'_ENGINE'!M16</x:f>
        <x:v>0</x:v>
      </x:c>
      <x:c r="Q27" s="129" t="n">
        <x:f>'_ENGINE'!N16</x:f>
        <x:v>0</x:v>
      </x:c>
      <x:c r="R27" s="129" t="n">
        <x:f>'_ENGINE'!O16</x:f>
        <x:v>0</x:v>
      </x:c>
      <x:c r="S27" s="129" t="n">
        <x:f>'_ENGINE'!P16</x:f>
        <x:v>0</x:v>
      </x:c>
      <x:c r="T27" s="129"/>
      <x:c r="U27" s="129" t="n">
        <x:f>'_ENGINE'!R16</x:f>
        <x:v>0</x:v>
      </x:c>
      <x:c r="V27" s="129" t="n">
        <x:f>'_ENGINE'!S16</x:f>
        <x:v>0</x:v>
      </x:c>
      <x:c r="W27" s="129" t="str">
        <x:f>'_ENGINE'!U16</x:f>
      </x:c>
    </x:row>
    <x:row r="28" ht="7" customHeight="1">
      <x:c r="A28" s="4"/>
      <x:c r="B28" s="4"/>
      <x:c r="C28" s="4"/>
      <x:c r="D28" s="4"/>
      <x:c r="E28" s="2"/>
      <x:c r="F28" s="2"/>
      <x:c r="G28" s="2"/>
      <x:c r="H28" s="2"/>
      <x:c r="I28" s="2"/>
      <x:c r="J28" s="2"/>
      <x:c r="K28" s="2"/>
      <x:c r="L28" s="2"/>
      <x:c r="M28" s="2"/>
      <x:c r="N28" s="2"/>
      <x:c r="O28" s="2"/>
      <x:c r="P28" s="2"/>
      <x:c r="Q28" s="2"/>
      <x:c r="R28" s="2"/>
      <x:c r="S28" s="2"/>
      <x:c r="T28" s="2"/>
      <x:c r="U28" s="2"/>
      <x:c r="V28" s="2"/>
      <x:c r="W28" s="2"/>
    </x:row>
    <x:row r="29" ht="50" customHeight="1">
      <x:c r="A29" s="4"/>
      <x:c r="B29" s="4"/>
      <x:c r="C29" s="4"/>
      <x:c r="D29" s="4"/>
      <x:c r="E29" s="2"/>
      <x:c r="F29" s="118" t="str">
        <x:v>6.1.2</x:v>
      </x:c>
      <x:c r="G29" s="118" t="str">
        <x:v>Plan actions for risks and opportunities</x:v>
      </x:c>
      <x:c r="H29" s="122" t="str">
        <x:v>Translate context, risk and strategic needs into controlled objectives and change. Focus: plan actions for risks and opportunities.</x:v>
      </x:c>
      <x:c r="I29" s="122" t="str">
        <x:v>Risk is actively managed through proportionate actions with ownership and verified effectiveness.</x:v>
      </x:c>
      <x:c r="J29" s="122" t="str">
        <x:v>Risk identification, assessment, mitigation, ownership, escalation, residual risk and effectiveness review.</x:v>
      </x:c>
      <x:c r="K29" s="118" t="n">
        <x:v>5</x:v>
      </x:c>
      <x:c r="L29" s="118"/>
      <x:c r="M29" s="118"/>
      <x:c r="N29" s="118"/>
      <x:c r="O29" s="118"/>
      <x:c r="P29" s="124" t="n">
        <x:f>'_ENGINE'!M17</x:f>
        <x:v>0</x:v>
      </x:c>
      <x:c r="Q29" s="118" t="n">
        <x:f>'_ENGINE'!N17</x:f>
        <x:v>0</x:v>
      </x:c>
      <x:c r="R29" s="118" t="n">
        <x:f>'_ENGINE'!O17</x:f>
        <x:v>0</x:v>
      </x:c>
      <x:c r="S29" s="118" t="n">
        <x:f>'_ENGINE'!P17</x:f>
        <x:v>0</x:v>
      </x:c>
      <x:c r="T29" s="118"/>
      <x:c r="U29" s="118" t="n">
        <x:f>'_ENGINE'!R17</x:f>
        <x:v>0</x:v>
      </x:c>
      <x:c r="V29" s="118" t="n">
        <x:f>'_ENGINE'!S17</x:f>
        <x:v>0</x:v>
      </x:c>
      <x:c r="W29" s="118" t="str">
        <x:f>'_ENGINE'!U17</x:f>
      </x:c>
    </x:row>
    <x:row r="30" ht="7" customHeight="1">
      <x:c r="A30" s="19" t="str">
        <x:v>CLAUSE 9</x:v>
      </x:c>
      <x:c r="B30" s="4"/>
      <x:c r="C30" s="4"/>
      <x:c r="D30" s="4"/>
      <x:c r="E30" s="2"/>
      <x:c r="F30" s="2"/>
      <x:c r="G30" s="2"/>
      <x:c r="H30" s="2"/>
      <x:c r="I30" s="2"/>
      <x:c r="J30" s="2"/>
      <x:c r="K30" s="2"/>
      <x:c r="L30" s="2"/>
      <x:c r="M30" s="2"/>
      <x:c r="N30" s="2"/>
      <x:c r="O30" s="2"/>
      <x:c r="P30" s="2"/>
      <x:c r="Q30" s="2"/>
      <x:c r="R30" s="2"/>
      <x:c r="S30" s="2"/>
      <x:c r="T30" s="2"/>
      <x:c r="U30" s="2"/>
      <x:c r="V30" s="2"/>
      <x:c r="W30" s="2"/>
    </x:row>
    <x:row r="31" ht="50" customHeight="1">
      <x:c r="A31" s="4"/>
      <x:c r="B31" s="4"/>
      <x:c r="C31" s="4"/>
      <x:c r="D31" s="4"/>
      <x:c r="E31" s="2"/>
      <x:c r="F31" s="129" t="str">
        <x:v>6.2</x:v>
      </x:c>
      <x:c r="G31" s="129" t="str">
        <x:v>Quality objectives</x:v>
      </x:c>
      <x:c r="H31" s="134" t="str">
        <x:v>Translate context, risk and strategic needs into controlled objectives and change. Focus: quality objectives.</x:v>
      </x:c>
      <x:c r="I31" s="134" t="str">
        <x:v>Objectives are measurable, owned, resourced, monitored and connected to customer and process performance.</x:v>
      </x:c>
      <x:c r="J31" s="134" t="str">
        <x:v>Objectives, measurable targets, owners, resources, timing, monitoring and evaluation of results.</x:v>
      </x:c>
      <x:c r="K31" s="129" t="n">
        <x:v>1</x:v>
      </x:c>
      <x:c r="L31" s="129"/>
      <x:c r="M31" s="129"/>
      <x:c r="N31" s="129"/>
      <x:c r="O31" s="129"/>
      <x:c r="P31" s="136" t="n">
        <x:f>'_ENGINE'!M18</x:f>
        <x:v>0</x:v>
      </x:c>
      <x:c r="Q31" s="129" t="n">
        <x:f>'_ENGINE'!N18</x:f>
        <x:v>0</x:v>
      </x:c>
      <x:c r="R31" s="129" t="n">
        <x:f>'_ENGINE'!O18</x:f>
        <x:v>0</x:v>
      </x:c>
      <x:c r="S31" s="129" t="n">
        <x:f>'_ENGINE'!P18</x:f>
        <x:v>0</x:v>
      </x:c>
      <x:c r="T31" s="129"/>
      <x:c r="U31" s="129" t="n">
        <x:f>'_ENGINE'!R18</x:f>
        <x:v>0</x:v>
      </x:c>
      <x:c r="V31" s="129" t="n">
        <x:f>'_ENGINE'!S18</x:f>
        <x:v>0</x:v>
      </x:c>
      <x:c r="W31" s="129" t="str">
        <x:f>'_ENGINE'!U18</x:f>
      </x:c>
    </x:row>
    <x:row r="32" ht="7" customHeight="1">
      <x:c r="A32" s="4"/>
      <x:c r="B32" s="4"/>
      <x:c r="C32" s="4"/>
      <x:c r="D32" s="4"/>
      <x:c r="E32" s="2"/>
      <x:c r="F32" s="2"/>
      <x:c r="G32" s="2"/>
      <x:c r="H32" s="2"/>
      <x:c r="I32" s="2"/>
      <x:c r="J32" s="2"/>
      <x:c r="K32" s="2"/>
      <x:c r="L32" s="2"/>
      <x:c r="M32" s="2"/>
      <x:c r="N32" s="2"/>
      <x:c r="O32" s="2"/>
      <x:c r="P32" s="2"/>
      <x:c r="Q32" s="2"/>
      <x:c r="R32" s="2"/>
      <x:c r="S32" s="2"/>
      <x:c r="T32" s="2"/>
      <x:c r="U32" s="2"/>
      <x:c r="V32" s="2"/>
      <x:c r="W32" s="2"/>
    </x:row>
    <x:row r="33" ht="50" customHeight="1">
      <x:c r="A33" s="19" t="str">
        <x:v>CLAUSE 10</x:v>
      </x:c>
      <x:c r="B33" s="4"/>
      <x:c r="C33" s="4"/>
      <x:c r="D33" s="4"/>
      <x:c r="E33" s="2"/>
      <x:c r="F33" s="118" t="str">
        <x:v>6.2.1</x:v>
      </x:c>
      <x:c r="G33" s="118" t="str">
        <x:v>Establish quality objectives</x:v>
      </x:c>
      <x:c r="H33" s="122" t="str">
        <x:v>Translate context, risk and strategic needs into controlled objectives and change. Focus: establish quality objectives.</x:v>
      </x:c>
      <x:c r="I33" s="122" t="str">
        <x:v>Objectives are measurable, owned, resourced, monitored and connected to customer and process performance.</x:v>
      </x:c>
      <x:c r="J33" s="122" t="str">
        <x:v>Objectives, measurable targets, owners, resources, timing, monitoring and evaluation of results.</x:v>
      </x:c>
      <x:c r="K33" s="118" t="n">
        <x:v>9</x:v>
      </x:c>
      <x:c r="L33" s="118"/>
      <x:c r="M33" s="118"/>
      <x:c r="N33" s="118"/>
      <x:c r="O33" s="118"/>
      <x:c r="P33" s="124" t="n">
        <x:f>'_ENGINE'!M19</x:f>
        <x:v>0</x:v>
      </x:c>
      <x:c r="Q33" s="118" t="n">
        <x:f>'_ENGINE'!N19</x:f>
        <x:v>0</x:v>
      </x:c>
      <x:c r="R33" s="118" t="n">
        <x:f>'_ENGINE'!O19</x:f>
        <x:v>0</x:v>
      </x:c>
      <x:c r="S33" s="118" t="n">
        <x:f>'_ENGINE'!P19</x:f>
        <x:v>0</x:v>
      </x:c>
      <x:c r="T33" s="118"/>
      <x:c r="U33" s="118" t="n">
        <x:f>'_ENGINE'!R19</x:f>
        <x:v>0</x:v>
      </x:c>
      <x:c r="V33" s="118" t="n">
        <x:f>'_ENGINE'!S19</x:f>
        <x:v>0</x:v>
      </x:c>
      <x:c r="W33" s="118" t="str">
        <x:f>'_ENGINE'!U19</x:f>
      </x:c>
    </x:row>
    <x:row r="34" ht="7" customHeight="1">
      <x:c r="A34" s="4"/>
      <x:c r="B34" s="4"/>
      <x:c r="C34" s="4"/>
      <x:c r="D34" s="4"/>
      <x:c r="E34" s="2"/>
      <x:c r="F34" s="2"/>
      <x:c r="G34" s="2"/>
      <x:c r="H34" s="2"/>
      <x:c r="I34" s="2"/>
      <x:c r="J34" s="2"/>
      <x:c r="K34" s="2"/>
      <x:c r="L34" s="2"/>
      <x:c r="M34" s="2"/>
      <x:c r="N34" s="2"/>
      <x:c r="O34" s="2"/>
      <x:c r="P34" s="2"/>
      <x:c r="Q34" s="2"/>
      <x:c r="R34" s="2"/>
      <x:c r="S34" s="2"/>
      <x:c r="T34" s="2"/>
      <x:c r="U34" s="2"/>
      <x:c r="V34" s="2"/>
      <x:c r="W34" s="2"/>
    </x:row>
    <x:row r="35" ht="50" customHeight="1">
      <x:c r="A35" s="4"/>
      <x:c r="B35" s="4"/>
      <x:c r="C35" s="4"/>
      <x:c r="D35" s="4"/>
      <x:c r="E35" s="2"/>
      <x:c r="F35" s="129" t="str">
        <x:v>6.2.2</x:v>
      </x:c>
      <x:c r="G35" s="129" t="str">
        <x:v>Plan achievement of objectives</x:v>
      </x:c>
      <x:c r="H35" s="134" t="str">
        <x:v>Translate context, risk and strategic needs into controlled objectives and change. Focus: plan achievement of objectives.</x:v>
      </x:c>
      <x:c r="I35" s="134" t="str">
        <x:v>Objectives are measurable, owned, resourced, monitored and connected to customer and process performance.</x:v>
      </x:c>
      <x:c r="J35" s="134" t="str">
        <x:v>Objectives, measurable targets, owners, resources, timing, monitoring and evaluation of results.</x:v>
      </x:c>
      <x:c r="K35" s="129" t="n">
        <x:v>26</x:v>
      </x:c>
      <x:c r="L35" s="129"/>
      <x:c r="M35" s="129"/>
      <x:c r="N35" s="129"/>
      <x:c r="O35" s="129"/>
      <x:c r="P35" s="136" t="n">
        <x:f>'_ENGINE'!M20</x:f>
        <x:v>0</x:v>
      </x:c>
      <x:c r="Q35" s="129" t="n">
        <x:f>'_ENGINE'!N20</x:f>
        <x:v>0</x:v>
      </x:c>
      <x:c r="R35" s="129" t="n">
        <x:f>'_ENGINE'!O20</x:f>
        <x:v>0</x:v>
      </x:c>
      <x:c r="S35" s="129" t="n">
        <x:f>'_ENGINE'!P20</x:f>
        <x:v>0</x:v>
      </x:c>
      <x:c r="T35" s="129"/>
      <x:c r="U35" s="129" t="n">
        <x:f>'_ENGINE'!R20</x:f>
        <x:v>0</x:v>
      </x:c>
      <x:c r="V35" s="129" t="n">
        <x:f>'_ENGINE'!S20</x:f>
        <x:v>0</x:v>
      </x:c>
      <x:c r="W35" s="129" t="str">
        <x:f>'_ENGINE'!U20</x:f>
      </x:c>
    </x:row>
    <x:row r="36" ht="7" customHeight="1">
      <x:c r="A36" s="19" t="str">
        <x:v>ACTION CENTRE</x:v>
      </x:c>
      <x:c r="B36" s="4"/>
      <x:c r="C36" s="4"/>
      <x:c r="D36" s="4"/>
      <x:c r="E36" s="2"/>
      <x:c r="F36" s="2"/>
      <x:c r="G36" s="2"/>
      <x:c r="H36" s="2"/>
      <x:c r="I36" s="2"/>
      <x:c r="J36" s="2"/>
      <x:c r="K36" s="2"/>
      <x:c r="L36" s="2"/>
      <x:c r="M36" s="2"/>
      <x:c r="N36" s="2"/>
      <x:c r="O36" s="2"/>
      <x:c r="P36" s="2"/>
      <x:c r="Q36" s="2"/>
      <x:c r="R36" s="2"/>
      <x:c r="S36" s="2"/>
      <x:c r="T36" s="2"/>
      <x:c r="U36" s="2"/>
      <x:c r="V36" s="2"/>
      <x:c r="W36" s="2"/>
    </x:row>
    <x:row r="37" ht="50" customHeight="1">
      <x:c r="A37" s="4"/>
      <x:c r="B37" s="4"/>
      <x:c r="C37" s="4"/>
      <x:c r="D37" s="4"/>
      <x:c r="E37" s="2"/>
      <x:c r="F37" s="118" t="str">
        <x:v>6.3</x:v>
      </x:c>
      <x:c r="G37" s="118" t="str">
        <x:v>Planning changes</x:v>
      </x:c>
      <x:c r="H37" s="122" t="str">
        <x:v>Translate context, risk and strategic needs into controlled objectives and change. Focus: planning changes.</x:v>
      </x:c>
      <x:c r="I37" s="122" t="str">
        <x:v>The control is clearly owned, consistently implemented, objectively evidenced and demonstrably effective.</x:v>
      </x:c>
      <x:c r="J37" s="122" t="str">
        <x:v>Applicable process documents, records, performance data, interviews and observed implementation.</x:v>
      </x:c>
      <x:c r="K37" s="118" t="n">
        <x:v>1</x:v>
      </x:c>
      <x:c r="L37" s="118"/>
      <x:c r="M37" s="118"/>
      <x:c r="N37" s="118"/>
      <x:c r="O37" s="118"/>
      <x:c r="P37" s="124" t="n">
        <x:f>'_ENGINE'!M21</x:f>
        <x:v>0</x:v>
      </x:c>
      <x:c r="Q37" s="118" t="n">
        <x:f>'_ENGINE'!N21</x:f>
        <x:v>0</x:v>
      </x:c>
      <x:c r="R37" s="118" t="n">
        <x:f>'_ENGINE'!O21</x:f>
        <x:v>0</x:v>
      </x:c>
      <x:c r="S37" s="118" t="n">
        <x:f>'_ENGINE'!P21</x:f>
        <x:v>0</x:v>
      </x:c>
      <x:c r="T37" s="118"/>
      <x:c r="U37" s="118" t="n">
        <x:f>'_ENGINE'!R21</x:f>
        <x:v>0</x:v>
      </x:c>
      <x:c r="V37" s="118" t="n">
        <x:f>'_ENGINE'!S21</x:f>
        <x:v>0</x:v>
      </x:c>
      <x:c r="W37" s="118" t="str">
        <x:f>'_ENGINE'!U21</x:f>
      </x:c>
    </x:row>
    <x:row r="38" ht="7" customHeight="1">
      <x:c r="A38" s="4"/>
      <x:c r="B38" s="4"/>
      <x:c r="C38" s="4"/>
      <x:c r="D38" s="4"/>
      <x:c r="E38" s="2"/>
      <x:c r="F38" s="2"/>
      <x:c r="G38" s="2"/>
      <x:c r="H38" s="2"/>
      <x:c r="I38" s="2"/>
      <x:c r="J38" s="2"/>
      <x:c r="K38" s="2"/>
      <x:c r="L38" s="2"/>
      <x:c r="M38" s="2"/>
      <x:c r="N38" s="2"/>
      <x:c r="O38" s="2"/>
      <x:c r="P38" s="2"/>
      <x:c r="Q38" s="2"/>
      <x:c r="R38" s="2"/>
      <x:c r="S38" s="2"/>
      <x:c r="T38" s="2"/>
      <x:c r="U38" s="2"/>
      <x:c r="V38" s="2"/>
      <x:c r="W38" s="2"/>
    </x:row>
    <x:row r="39">
      <x:c r="A39" s="19" t="str">
        <x:v>EXECUTIVE REPORT</x:v>
      </x:c>
      <x:c r="B39" s="4"/>
      <x:c r="C39" s="4"/>
      <x:c r="D39" s="4"/>
      <x:c r="E39" s="2"/>
      <x:c r="F39" s="2"/>
      <x:c r="G39" s="2"/>
      <x:c r="H39" s="2"/>
      <x:c r="I39" s="2"/>
      <x:c r="J39" s="2"/>
      <x:c r="K39" s="2"/>
      <x:c r="L39" s="2"/>
      <x:c r="M39" s="2"/>
      <x:c r="N39" s="2"/>
      <x:c r="O39" s="2"/>
      <x:c r="P39" s="2"/>
      <x:c r="Q39" s="2"/>
      <x:c r="R39" s="2"/>
      <x:c r="S39" s="2"/>
      <x:c r="T39" s="2"/>
      <x:c r="U39" s="2"/>
      <x:c r="V39" s="2"/>
      <x:c r="W39" s="2"/>
    </x:row>
    <x:row r="40">
      <x:c r="A40" s="4"/>
      <x:c r="B40" s="4"/>
      <x:c r="C40" s="4"/>
      <x:c r="D40" s="4"/>
      <x:c r="E40" s="2"/>
      <x:c r="F40" s="2"/>
      <x:c r="G40" s="2"/>
      <x:c r="H40" s="2"/>
      <x:c r="I40" s="2"/>
      <x:c r="J40" s="2"/>
      <x:c r="K40" s="2"/>
      <x:c r="L40" s="2"/>
      <x:c r="M40" s="2"/>
      <x:c r="N40" s="2"/>
      <x:c r="O40" s="2"/>
      <x:c r="P40" s="2"/>
      <x:c r="Q40" s="2"/>
      <x:c r="R40" s="2"/>
      <x:c r="S40" s="2"/>
      <x:c r="T40" s="2"/>
      <x:c r="U40" s="2"/>
      <x:c r="V40" s="2"/>
      <x:c r="W40" s="2"/>
    </x:row>
    <x:row r="41">
      <x:c r="A41" s="4"/>
      <x:c r="B41" s="4"/>
      <x:c r="C41" s="4"/>
      <x:c r="D41" s="4"/>
      <x:c r="E41" s="2"/>
      <x:c r="F41" s="2"/>
      <x:c r="G41" s="2"/>
      <x:c r="H41" s="2"/>
      <x:c r="I41" s="2"/>
      <x:c r="J41" s="2"/>
      <x:c r="K41" s="2"/>
      <x:c r="L41" s="2"/>
      <x:c r="M41" s="2"/>
      <x:c r="N41" s="2"/>
      <x:c r="O41" s="2"/>
      <x:c r="P41" s="2"/>
      <x:c r="Q41" s="2"/>
      <x:c r="R41" s="2"/>
      <x:c r="S41" s="2"/>
      <x:c r="T41" s="2"/>
      <x:c r="U41" s="2"/>
      <x:c r="V41" s="2"/>
      <x:c r="W41" s="2"/>
    </x:row>
    <x:row r="42">
      <x:c r="A42" s="19" t="str">
        <x:v>GUIDANCE</x:v>
      </x:c>
      <x:c r="B42" s="4"/>
      <x:c r="C42" s="4"/>
      <x:c r="D42" s="4"/>
      <x:c r="E42" s="2"/>
      <x:c r="F42" s="2"/>
      <x:c r="G42" s="2"/>
      <x:c r="H42" s="2"/>
      <x:c r="I42" s="2"/>
      <x:c r="J42" s="2"/>
      <x:c r="K42" s="2"/>
      <x:c r="L42" s="2"/>
      <x:c r="M42" s="2"/>
      <x:c r="N42" s="2"/>
      <x:c r="O42" s="2"/>
      <x:c r="P42" s="2"/>
      <x:c r="Q42" s="2"/>
      <x:c r="R42" s="2"/>
      <x:c r="S42" s="2"/>
      <x:c r="T42" s="2"/>
      <x:c r="U42" s="2"/>
      <x:c r="V42" s="2"/>
      <x:c r="W42" s="2"/>
    </x:row>
    <x:row r="43">
      <x:c r="A43" s="4"/>
      <x:c r="B43" s="4"/>
      <x:c r="C43" s="4"/>
      <x:c r="D43" s="4"/>
      <x:c r="E43" s="2"/>
      <x:c r="F43" s="2"/>
      <x:c r="G43" s="2"/>
      <x:c r="H43" s="2"/>
      <x:c r="I43" s="2"/>
      <x:c r="J43" s="2"/>
      <x:c r="K43" s="2"/>
      <x:c r="L43" s="2"/>
      <x:c r="M43" s="2"/>
      <x:c r="N43" s="2"/>
      <x:c r="O43" s="2"/>
      <x:c r="P43" s="2"/>
      <x:c r="Q43" s="2"/>
      <x:c r="R43" s="2"/>
      <x:c r="S43" s="2"/>
      <x:c r="T43" s="2"/>
      <x:c r="U43" s="2"/>
      <x:c r="V43" s="2"/>
      <x:c r="W43" s="2"/>
    </x:row>
    <x:row r="44">
      <x:c r="A44" s="4"/>
      <x:c r="B44" s="4"/>
      <x:c r="C44" s="4"/>
      <x:c r="D44" s="4"/>
      <x:c r="E44" s="2"/>
      <x:c r="F44" s="2"/>
      <x:c r="G44" s="2"/>
      <x:c r="H44" s="2"/>
      <x:c r="I44" s="2"/>
      <x:c r="J44" s="2"/>
      <x:c r="K44" s="2"/>
      <x:c r="L44" s="2"/>
      <x:c r="M44" s="2"/>
      <x:c r="N44" s="2"/>
      <x:c r="O44" s="2"/>
      <x:c r="P44" s="2"/>
      <x:c r="Q44" s="2"/>
      <x:c r="R44" s="2"/>
      <x:c r="S44" s="2"/>
      <x:c r="T44" s="2"/>
      <x:c r="U44" s="2"/>
      <x:c r="V44" s="2"/>
      <x:c r="W44" s="2"/>
    </x:row>
    <x:row r="45">
      <x:c r="A45" s="4"/>
      <x:c r="B45" s="4"/>
      <x:c r="C45" s="4"/>
      <x:c r="D45" s="4"/>
      <x:c r="E45" s="2"/>
      <x:c r="F45" s="2"/>
      <x:c r="G45" s="2"/>
      <x:c r="H45" s="2"/>
      <x:c r="I45" s="2"/>
      <x:c r="J45" s="2"/>
      <x:c r="K45" s="2"/>
      <x:c r="L45" s="2"/>
      <x:c r="M45" s="2"/>
      <x:c r="N45" s="2"/>
      <x:c r="O45" s="2"/>
      <x:c r="P45" s="2"/>
      <x:c r="Q45" s="2"/>
      <x:c r="R45" s="2"/>
      <x:c r="S45" s="2"/>
      <x:c r="T45" s="2"/>
      <x:c r="U45" s="2"/>
      <x:c r="V45" s="2"/>
      <x:c r="W45" s="2"/>
    </x:row>
    <x:row r="46">
      <x:c r="A46" s="4"/>
      <x:c r="B46" s="4"/>
      <x:c r="C46" s="4"/>
      <x:c r="D46" s="4"/>
      <x:c r="E46" s="2"/>
      <x:c r="F46" s="2"/>
      <x:c r="G46" s="2"/>
      <x:c r="H46" s="2"/>
      <x:c r="I46" s="2"/>
      <x:c r="J46" s="2"/>
      <x:c r="K46" s="2"/>
      <x:c r="L46" s="2"/>
      <x:c r="M46" s="2"/>
      <x:c r="N46" s="2"/>
      <x:c r="O46" s="2"/>
      <x:c r="P46" s="2"/>
      <x:c r="Q46" s="2"/>
      <x:c r="R46" s="2"/>
      <x:c r="S46" s="2"/>
      <x:c r="T46" s="2"/>
      <x:c r="U46" s="2"/>
      <x:c r="V46" s="2"/>
      <x:c r="W46" s="2"/>
    </x:row>
    <x:row r="47">
      <x:c r="A47" s="4"/>
      <x:c r="B47" s="4"/>
      <x:c r="C47" s="4"/>
      <x:c r="D47" s="4"/>
      <x:c r="E47" s="2"/>
      <x:c r="F47" s="2"/>
      <x:c r="G47" s="2"/>
      <x:c r="H47" s="2"/>
      <x:c r="I47" s="2"/>
      <x:c r="J47" s="2"/>
      <x:c r="K47" s="2"/>
      <x:c r="L47" s="2"/>
      <x:c r="M47" s="2"/>
      <x:c r="N47" s="2"/>
      <x:c r="O47" s="2"/>
      <x:c r="P47" s="2"/>
      <x:c r="Q47" s="2"/>
      <x:c r="R47" s="2"/>
      <x:c r="S47" s="2"/>
      <x:c r="T47" s="2"/>
      <x:c r="U47" s="2"/>
      <x:c r="V47" s="2"/>
      <x:c r="W47" s="2"/>
    </x:row>
    <x:row r="48">
      <x:c r="A48" s="4"/>
      <x:c r="B48" s="4"/>
      <x:c r="C48" s="4"/>
      <x:c r="D48" s="4"/>
      <x:c r="E48" s="2"/>
      <x:c r="F48" s="2"/>
      <x:c r="G48" s="2"/>
      <x:c r="H48" s="2"/>
      <x:c r="I48" s="2"/>
      <x:c r="J48" s="2"/>
      <x:c r="K48" s="2"/>
      <x:c r="L48" s="2"/>
      <x:c r="M48" s="2"/>
      <x:c r="N48" s="2"/>
      <x:c r="O48" s="2"/>
      <x:c r="P48" s="2"/>
      <x:c r="Q48" s="2"/>
      <x:c r="R48" s="2"/>
      <x:c r="S48" s="2"/>
      <x:c r="T48" s="2"/>
      <x:c r="U48" s="2"/>
      <x:c r="V48" s="2"/>
      <x:c r="W48" s="2"/>
    </x:row>
    <x:row r="49">
      <x:c r="A49" s="4"/>
      <x:c r="B49" s="4"/>
      <x:c r="C49" s="4"/>
      <x:c r="D49" s="4"/>
      <x:c r="E49" s="2"/>
      <x:c r="F49" s="2"/>
      <x:c r="G49" s="2"/>
      <x:c r="H49" s="2"/>
      <x:c r="I49" s="2"/>
      <x:c r="J49" s="2"/>
      <x:c r="K49" s="2"/>
      <x:c r="L49" s="2"/>
      <x:c r="M49" s="2"/>
      <x:c r="N49" s="2"/>
      <x:c r="O49" s="2"/>
      <x:c r="P49" s="2"/>
      <x:c r="Q49" s="2"/>
      <x:c r="R49" s="2"/>
      <x:c r="S49" s="2"/>
      <x:c r="T49" s="2"/>
      <x:c r="U49" s="2"/>
      <x:c r="V49" s="2"/>
      <x:c r="W49" s="2"/>
    </x:row>
    <x:row r="50">
      <x:c r="A50" s="4"/>
      <x:c r="B50" s="4"/>
      <x:c r="C50" s="4"/>
      <x:c r="D50" s="4"/>
      <x:c r="E50" s="2"/>
      <x:c r="F50" s="2"/>
      <x:c r="G50" s="2"/>
      <x:c r="H50" s="2"/>
      <x:c r="I50" s="2"/>
      <x:c r="J50" s="2"/>
      <x:c r="K50" s="2"/>
      <x:c r="L50" s="2"/>
      <x:c r="M50" s="2"/>
      <x:c r="N50" s="2"/>
      <x:c r="O50" s="2"/>
      <x:c r="P50" s="2"/>
      <x:c r="Q50" s="2"/>
      <x:c r="R50" s="2"/>
      <x:c r="S50" s="2"/>
      <x:c r="T50" s="2"/>
      <x:c r="U50" s="2"/>
      <x:c r="V50" s="2"/>
      <x:c r="W50" s="2"/>
    </x:row>
    <x:row r="51">
      <x:c r="A51" s="4"/>
      <x:c r="B51" s="4"/>
      <x:c r="C51" s="4"/>
      <x:c r="D51" s="4"/>
      <x:c r="E51" s="2"/>
      <x:c r="F51" s="2"/>
      <x:c r="G51" s="2"/>
      <x:c r="H51" s="2"/>
      <x:c r="I51" s="2"/>
      <x:c r="J51" s="2"/>
      <x:c r="K51" s="2"/>
      <x:c r="L51" s="2"/>
      <x:c r="M51" s="2"/>
      <x:c r="N51" s="2"/>
      <x:c r="O51" s="2"/>
      <x:c r="P51" s="2"/>
      <x:c r="Q51" s="2"/>
      <x:c r="R51" s="2"/>
      <x:c r="S51" s="2"/>
      <x:c r="T51" s="2"/>
      <x:c r="U51" s="2"/>
      <x:c r="V51" s="2"/>
      <x:c r="W51" s="2"/>
    </x:row>
    <x:row r="52">
      <x:c r="A52" s="4"/>
      <x:c r="B52" s="4"/>
      <x:c r="C52" s="4"/>
      <x:c r="D52" s="4"/>
      <x:c r="E52" s="2"/>
      <x:c r="F52" s="2"/>
      <x:c r="G52" s="2"/>
      <x:c r="H52" s="2"/>
      <x:c r="I52" s="2"/>
      <x:c r="J52" s="2"/>
      <x:c r="K52" s="2"/>
      <x:c r="L52" s="2"/>
      <x:c r="M52" s="2"/>
      <x:c r="N52" s="2"/>
      <x:c r="O52" s="2"/>
      <x:c r="P52" s="2"/>
      <x:c r="Q52" s="2"/>
      <x:c r="R52" s="2"/>
      <x:c r="S52" s="2"/>
      <x:c r="T52" s="2"/>
      <x:c r="U52" s="2"/>
      <x:c r="V52" s="2"/>
      <x:c r="W52" s="2"/>
    </x:row>
    <x:row r="53">
      <x:c r="A53" s="4"/>
      <x:c r="B53" s="4"/>
      <x:c r="C53" s="4"/>
      <x:c r="D53" s="4"/>
      <x:c r="E53" s="2"/>
      <x:c r="F53" s="2"/>
      <x:c r="G53" s="2"/>
      <x:c r="H53" s="2"/>
      <x:c r="I53" s="2"/>
      <x:c r="J53" s="2"/>
      <x:c r="K53" s="2"/>
      <x:c r="L53" s="2"/>
      <x:c r="M53" s="2"/>
      <x:c r="N53" s="2"/>
      <x:c r="O53" s="2"/>
      <x:c r="P53" s="2"/>
      <x:c r="Q53" s="2"/>
      <x:c r="R53" s="2"/>
      <x:c r="S53" s="2"/>
      <x:c r="T53" s="2"/>
      <x:c r="U53" s="2"/>
      <x:c r="V53" s="2"/>
      <x:c r="W53" s="2"/>
    </x:row>
    <x:row r="54">
      <x:c r="A54" s="4"/>
      <x:c r="B54" s="4"/>
      <x:c r="C54" s="4"/>
      <x:c r="D54" s="4"/>
      <x:c r="E54" s="2"/>
      <x:c r="F54" s="2"/>
      <x:c r="G54" s="2"/>
      <x:c r="H54" s="2"/>
      <x:c r="I54" s="2"/>
      <x:c r="J54" s="2"/>
      <x:c r="K54" s="2"/>
      <x:c r="L54" s="2"/>
      <x:c r="M54" s="2"/>
      <x:c r="N54" s="2"/>
      <x:c r="O54" s="2"/>
      <x:c r="P54" s="2"/>
      <x:c r="Q54" s="2"/>
      <x:c r="R54" s="2"/>
      <x:c r="S54" s="2"/>
      <x:c r="T54" s="2"/>
      <x:c r="U54" s="2"/>
      <x:c r="V54" s="2"/>
      <x:c r="W54" s="2"/>
    </x:row>
    <x:row r="55">
      <x:c r="A55" s="4"/>
      <x:c r="B55" s="4"/>
      <x:c r="C55" s="4"/>
      <x:c r="D55" s="4"/>
      <x:c r="E55" s="2"/>
      <x:c r="F55" s="2"/>
      <x:c r="G55" s="2"/>
      <x:c r="H55" s="2"/>
      <x:c r="I55" s="2"/>
      <x:c r="J55" s="2"/>
      <x:c r="K55" s="2"/>
      <x:c r="L55" s="2"/>
      <x:c r="M55" s="2"/>
      <x:c r="N55" s="2"/>
      <x:c r="O55" s="2"/>
      <x:c r="P55" s="2"/>
      <x:c r="Q55" s="2"/>
      <x:c r="R55" s="2"/>
      <x:c r="S55" s="2"/>
      <x:c r="T55" s="2"/>
      <x:c r="U55" s="2"/>
      <x:c r="V55" s="2"/>
      <x:c r="W55" s="2"/>
    </x:row>
    <x:row r="56">
      <x:c r="A56" s="4"/>
      <x:c r="B56" s="4"/>
      <x:c r="C56" s="4"/>
      <x:c r="D56" s="4"/>
      <x:c r="E56" s="2"/>
      <x:c r="F56" s="2"/>
      <x:c r="G56" s="2"/>
      <x:c r="H56" s="2"/>
      <x:c r="I56" s="2"/>
      <x:c r="J56" s="2"/>
      <x:c r="K56" s="2"/>
      <x:c r="L56" s="2"/>
      <x:c r="M56" s="2"/>
      <x:c r="N56" s="2"/>
      <x:c r="O56" s="2"/>
      <x:c r="P56" s="2"/>
      <x:c r="Q56" s="2"/>
      <x:c r="R56" s="2"/>
      <x:c r="S56" s="2"/>
      <x:c r="T56" s="2"/>
      <x:c r="U56" s="2"/>
      <x:c r="V56" s="2"/>
      <x:c r="W56" s="2"/>
    </x:row>
    <x:row r="57">
      <x:c r="A57" s="4"/>
      <x:c r="B57" s="4"/>
      <x:c r="C57" s="4"/>
      <x:c r="D57" s="4"/>
      <x:c r="E57" s="2"/>
      <x:c r="F57" s="2"/>
      <x:c r="G57" s="2"/>
      <x:c r="H57" s="2"/>
      <x:c r="I57" s="2"/>
      <x:c r="J57" s="2"/>
      <x:c r="K57" s="2"/>
      <x:c r="L57" s="2"/>
      <x:c r="M57" s="2"/>
      <x:c r="N57" s="2"/>
      <x:c r="O57" s="2"/>
      <x:c r="P57" s="2"/>
      <x:c r="Q57" s="2"/>
      <x:c r="R57" s="2"/>
      <x:c r="S57" s="2"/>
      <x:c r="T57" s="2"/>
      <x:c r="U57" s="2"/>
      <x:c r="V57" s="2"/>
      <x:c r="W57" s="2"/>
    </x:row>
    <x:row r="58">
      <x:c r="A58" s="4"/>
      <x:c r="B58" s="4"/>
      <x:c r="C58" s="4"/>
      <x:c r="D58" s="4"/>
      <x:c r="E58" s="2"/>
      <x:c r="F58" s="2"/>
      <x:c r="G58" s="2"/>
      <x:c r="H58" s="2"/>
      <x:c r="I58" s="2"/>
      <x:c r="J58" s="2"/>
      <x:c r="K58" s="2"/>
      <x:c r="L58" s="2"/>
      <x:c r="M58" s="2"/>
      <x:c r="N58" s="2"/>
      <x:c r="O58" s="2"/>
      <x:c r="P58" s="2"/>
      <x:c r="Q58" s="2"/>
      <x:c r="R58" s="2"/>
      <x:c r="S58" s="2"/>
      <x:c r="T58" s="2"/>
      <x:c r="U58" s="2"/>
      <x:c r="V58" s="2"/>
      <x:c r="W58" s="2"/>
    </x:row>
    <x:row r="59">
      <x:c r="A59" s="4"/>
      <x:c r="B59" s="4"/>
      <x:c r="C59" s="4"/>
      <x:c r="D59" s="4"/>
      <x:c r="E59" s="2"/>
      <x:c r="F59" s="2"/>
      <x:c r="G59" s="2"/>
      <x:c r="H59" s="2"/>
      <x:c r="I59" s="2"/>
      <x:c r="J59" s="2"/>
      <x:c r="K59" s="2"/>
      <x:c r="L59" s="2"/>
      <x:c r="M59" s="2"/>
      <x:c r="N59" s="2"/>
      <x:c r="O59" s="2"/>
      <x:c r="P59" s="2"/>
      <x:c r="Q59" s="2"/>
      <x:c r="R59" s="2"/>
      <x:c r="S59" s="2"/>
      <x:c r="T59" s="2"/>
      <x:c r="U59" s="2"/>
      <x:c r="V59" s="2"/>
      <x:c r="W59" s="2"/>
    </x:row>
    <x:row r="60">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136:V138"/>
  </x:mergeCells>
  <x:conditionalFormatting sqref="Q25:Q25">
    <x:cfRule type="expression" dxfId="52" priority="1">
      <x:formula>Q25="Assured"</x:formula>
    </x:cfRule>
    <x:cfRule type="expression" dxfId="53" priority="2">
      <x:formula>Q25="Minor gap"</x:formula>
    </x:cfRule>
    <x:cfRule type="expression" dxfId="54" priority="3">
      <x:formula>Q25="Material gap"</x:formula>
    </x:cfRule>
    <x:cfRule type="expression" dxfId="55" priority="4">
      <x:formula>Q25="Major gap"</x:formula>
    </x:cfRule>
  </x:conditionalFormatting>
  <x:conditionalFormatting sqref="Q27:Q27">
    <x:cfRule type="expression" dxfId="56" priority="5">
      <x:formula>Q27="Assured"</x:formula>
    </x:cfRule>
    <x:cfRule type="expression" dxfId="57" priority="6">
      <x:formula>Q27="Minor gap"</x:formula>
    </x:cfRule>
    <x:cfRule type="expression" dxfId="58" priority="7">
      <x:formula>Q27="Material gap"</x:formula>
    </x:cfRule>
    <x:cfRule type="expression" dxfId="59" priority="8">
      <x:formula>Q27="Major gap"</x:formula>
    </x:cfRule>
  </x:conditionalFormatting>
  <x:conditionalFormatting sqref="Q29:Q29">
    <x:cfRule type="expression" dxfId="60" priority="9">
      <x:formula>Q29="Assured"</x:formula>
    </x:cfRule>
    <x:cfRule type="expression" dxfId="61" priority="10">
      <x:formula>Q29="Minor gap"</x:formula>
    </x:cfRule>
    <x:cfRule type="expression" dxfId="62" priority="11">
      <x:formula>Q29="Material gap"</x:formula>
    </x:cfRule>
    <x:cfRule type="expression" dxfId="63" priority="12">
      <x:formula>Q29="Major gap"</x:formula>
    </x:cfRule>
  </x:conditionalFormatting>
  <x:conditionalFormatting sqref="Q31:Q31">
    <x:cfRule type="expression" dxfId="64" priority="13">
      <x:formula>Q31="Assured"</x:formula>
    </x:cfRule>
    <x:cfRule type="expression" dxfId="65" priority="14">
      <x:formula>Q31="Minor gap"</x:formula>
    </x:cfRule>
    <x:cfRule type="expression" dxfId="66" priority="15">
      <x:formula>Q31="Material gap"</x:formula>
    </x:cfRule>
    <x:cfRule type="expression" dxfId="67" priority="16">
      <x:formula>Q31="Major gap"</x:formula>
    </x:cfRule>
  </x:conditionalFormatting>
  <x:conditionalFormatting sqref="Q33:Q33">
    <x:cfRule type="expression" dxfId="68" priority="17">
      <x:formula>Q33="Assured"</x:formula>
    </x:cfRule>
    <x:cfRule type="expression" dxfId="69" priority="18">
      <x:formula>Q33="Minor gap"</x:formula>
    </x:cfRule>
    <x:cfRule type="expression" dxfId="70" priority="19">
      <x:formula>Q33="Material gap"</x:formula>
    </x:cfRule>
    <x:cfRule type="expression" dxfId="71" priority="20">
      <x:formula>Q33="Major gap"</x:formula>
    </x:cfRule>
  </x:conditionalFormatting>
  <x:conditionalFormatting sqref="Q35:Q35">
    <x:cfRule type="expression" dxfId="72" priority="21">
      <x:formula>Q35="Assured"</x:formula>
    </x:cfRule>
    <x:cfRule type="expression" dxfId="73" priority="22">
      <x:formula>Q35="Minor gap"</x:formula>
    </x:cfRule>
    <x:cfRule type="expression" dxfId="74" priority="23">
      <x:formula>Q35="Material gap"</x:formula>
    </x:cfRule>
    <x:cfRule type="expression" dxfId="75" priority="24">
      <x:formula>Q35="Major gap"</x:formula>
    </x:cfRule>
  </x:conditionalFormatting>
  <x:conditionalFormatting sqref="Q37:Q37">
    <x:cfRule type="expression" dxfId="76" priority="25">
      <x:formula>Q37="Assured"</x:formula>
    </x:cfRule>
    <x:cfRule type="expression" dxfId="77" priority="26">
      <x:formula>Q37="Minor gap"</x:formula>
    </x:cfRule>
    <x:cfRule type="expression" dxfId="78" priority="27">
      <x:formula>Q37="Material gap"</x:formula>
    </x:cfRule>
    <x:cfRule type="expression" dxfId="79" priority="28">
      <x:formula>Q37="Major gap"</x:formula>
    </x:cfRule>
  </x:conditionalFormatting>
  <x:dataValidations count="28">
    <x:dataValidation type="list" sqref="L25">
      <x:formula1>"Yes,Partial,No,N/A,Unknown"</x:formula1>
    </x:dataValidation>
    <x:dataValidation type="list" sqref="M25">
      <x:formula1>"Yes,Partial,No,N/A,Unknown"</x:formula1>
    </x:dataValidation>
    <x:dataValidation type="list" sqref="N25">
      <x:formula1>"Yes,Partial,No,N/A,Unknown"</x:formula1>
    </x:dataValidation>
    <x:dataValidation type="list" sqref="O25">
      <x:formula1>"Yes,Partial,No,N/A,Unknown"</x:formula1>
    </x:dataValidation>
    <x:dataValidation type="list" sqref="L27">
      <x:formula1>"Yes,Partial,No,N/A,Unknown"</x:formula1>
    </x:dataValidation>
    <x:dataValidation type="list" sqref="M27">
      <x:formula1>"Yes,Partial,No,N/A,Unknown"</x:formula1>
    </x:dataValidation>
    <x:dataValidation type="list" sqref="N27">
      <x:formula1>"Yes,Partial,No,N/A,Unknown"</x:formula1>
    </x:dataValidation>
    <x:dataValidation type="list" sqref="O27">
      <x:formula1>"Yes,Partial,No,N/A,Unknown"</x:formula1>
    </x:dataValidation>
    <x:dataValidation type="list" sqref="L29">
      <x:formula1>"Yes,Partial,No,N/A,Unknown"</x:formula1>
    </x:dataValidation>
    <x:dataValidation type="list" sqref="M29">
      <x:formula1>"Yes,Partial,No,N/A,Unknown"</x:formula1>
    </x:dataValidation>
    <x:dataValidation type="list" sqref="N29">
      <x:formula1>"Yes,Partial,No,N/A,Unknown"</x:formula1>
    </x:dataValidation>
    <x:dataValidation type="list" sqref="O29">
      <x:formula1>"Yes,Partial,No,N/A,Unknown"</x:formula1>
    </x:dataValidation>
    <x:dataValidation type="list" sqref="L31">
      <x:formula1>"Yes,Partial,No,N/A,Unknown"</x:formula1>
    </x:dataValidation>
    <x:dataValidation type="list" sqref="M31">
      <x:formula1>"Yes,Partial,No,N/A,Unknown"</x:formula1>
    </x:dataValidation>
    <x:dataValidation type="list" sqref="N31">
      <x:formula1>"Yes,Partial,No,N/A,Unknown"</x:formula1>
    </x:dataValidation>
    <x:dataValidation type="list" sqref="O31">
      <x:formula1>"Yes,Partial,No,N/A,Unknown"</x:formula1>
    </x:dataValidation>
    <x:dataValidation type="list" sqref="L33">
      <x:formula1>"Yes,Partial,No,N/A,Unknown"</x:formula1>
    </x:dataValidation>
    <x:dataValidation type="list" sqref="M33">
      <x:formula1>"Yes,Partial,No,N/A,Unknown"</x:formula1>
    </x:dataValidation>
    <x:dataValidation type="list" sqref="N33">
      <x:formula1>"Yes,Partial,No,N/A,Unknown"</x:formula1>
    </x:dataValidation>
    <x:dataValidation type="list" sqref="O33">
      <x:formula1>"Yes,Partial,No,N/A,Unknown"</x:formula1>
    </x:dataValidation>
    <x:dataValidation type="list" sqref="L35">
      <x:formula1>"Yes,Partial,No,N/A,Unknown"</x:formula1>
    </x:dataValidation>
    <x:dataValidation type="list" sqref="M35">
      <x:formula1>"Yes,Partial,No,N/A,Unknown"</x:formula1>
    </x:dataValidation>
    <x:dataValidation type="list" sqref="N35">
      <x:formula1>"Yes,Partial,No,N/A,Unknown"</x:formula1>
    </x:dataValidation>
    <x:dataValidation type="list" sqref="O35">
      <x:formula1>"Yes,Partial,No,N/A,Unknown"</x:formula1>
    </x:dataValidation>
    <x:dataValidation type="list" sqref="L37">
      <x:formula1>"Yes,Partial,No,N/A,Unknown"</x:formula1>
    </x:dataValidation>
    <x:dataValidation type="list" sqref="M37">
      <x:formula1>"Yes,Partial,No,N/A,Unknown"</x:formula1>
    </x:dataValidation>
    <x:dataValidation type="list" sqref="N37">
      <x:formula1>"Yes,Partial,No,N/A,Unknown"</x:formula1>
    </x:dataValidation>
    <x:dataValidation type="list" sqref="O37">
      <x:formula1>"Yes,Partial,No,N/A,Unknown"</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9" hidden="0" customWidth="1"/>
    <x:col min="7" max="7" width="24" hidden="0" customWidth="1"/>
    <x:col min="8" max="8" width="34" hidden="0" customWidth="1"/>
    <x:col min="9" max="9" width="34" hidden="0" customWidth="1"/>
    <x:col min="10" max="10" width="36" hidden="0" customWidth="1"/>
    <x:col min="11" max="11" width="7" hidden="0" customWidth="1"/>
    <x:col min="12" max="12" width="10" hidden="0" customWidth="1"/>
    <x:col min="13" max="13" width="12" hidden="0" customWidth="1"/>
    <x:col min="14" max="14" width="10" hidden="0" customWidth="1"/>
    <x:col min="15" max="15" width="10" hidden="0" customWidth="1"/>
    <x:col min="16" max="16" width="9" hidden="0" customWidth="1"/>
    <x:col min="17" max="17" width="13" hidden="0" customWidth="1"/>
    <x:col min="18" max="18" width="18" hidden="0" customWidth="1"/>
    <x:col min="19" max="19" width="34" hidden="0" customWidth="1"/>
    <x:col min="20" max="20" width="28" hidden="0" customWidth="1"/>
    <x:col min="21" max="21" width="16" hidden="0" customWidth="1"/>
    <x:col min="22" max="22" width="13" hidden="0" customWidth="1"/>
    <x:col min="23" max="23" width="16"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Clause 7 Assurance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Provide the people, competence, infrastructure, knowledge and controlled information needed for reliable execution.</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ASSURANCE SCORE</x:v>
      </x:c>
      <x:c r="L7" s="40"/>
      <x:c r="M7" s="40"/>
      <x:c r="N7" s="40"/>
      <x:c r="O7" s="2"/>
      <x:c r="P7" s="55" t="str">
        <x:v>CONTROLS ASSURED</x:v>
      </x:c>
      <x:c r="Q7" s="40"/>
      <x:c r="R7" s="40"/>
      <x:c r="S7" s="40"/>
      <x:c r="T7" s="2"/>
      <x:c r="U7" s="55" t="str">
        <x:v>EVIDENCE COVERAGE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COUNT('_ENGINE'!M22:M39)/18</x:f>
        <x:v>1</x:v>
      </x:c>
      <x:c r="G9" s="40"/>
      <x:c r="H9" s="40"/>
      <x:c r="I9" s="40"/>
      <x:c r="J9" s="2"/>
      <x:c r="K9" s="60" t="n">
        <x:f>IFERROR(AVERAGE('_ENGINE'!M22:M39)/100,0)</x:f>
        <x:v>0</x:v>
      </x:c>
      <x:c r="L9" s="40"/>
      <x:c r="M9" s="40"/>
      <x:c r="N9" s="40"/>
      <x:c r="O9" s="2"/>
      <x:c r="P9" s="60" t="n">
        <x:f>COUNTIF('_ENGINE'!N22:N39,"Assured")/18</x:f>
        <x:v>0</x:v>
      </x:c>
      <x:c r="Q9" s="40"/>
      <x:c r="R9" s="40"/>
      <x:c r="S9" s="40"/>
      <x:c r="T9" s="2"/>
      <x:c r="U9" s="60" t="n">
        <x:f>COUNTIF('_ENGINE'!K22:K39,"&lt;&gt;")/18</x:f>
        <x:v>1</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REPT("█",ROUND((COUNT('_ENGINE'!M22:M39)/18)*20,0))&amp;REPT("·",20-ROUND((COUNT('_ENGINE'!M22:M39)/18)*20,0))</x:f>
        <x:v>████████████████████</x:v>
      </x:c>
      <x:c r="G11" s="40"/>
      <x:c r="H11" s="40"/>
      <x:c r="I11" s="40"/>
      <x:c r="J11" s="2"/>
      <x:c r="K11" s="69" t="str">
        <x:f>REPT("█",ROUND((IFERROR(AVERAGE('_ENGINE'!M22:M39)/100,0))*20,0))&amp;REPT("·",20-ROUND((IFERROR(AVERAGE('_ENGINE'!M22:M39)/100,0))*20,0))</x:f>
        <x:v>····················</x:v>
      </x:c>
      <x:c r="L11" s="40"/>
      <x:c r="M11" s="40"/>
      <x:c r="N11" s="40"/>
      <x:c r="O11" s="2"/>
      <x:c r="P11" s="77" t="str">
        <x:f>REPT("█",ROUND((COUNTIF('_ENGINE'!N22:N39,"Assured")/18)*20,0))&amp;REPT("·",20-ROUND((COUNTIF('_ENGINE'!N22:N39,"Assured")/18)*20,0))</x:f>
        <x:v>····················</x:v>
      </x:c>
      <x:c r="Q11" s="40"/>
      <x:c r="R11" s="40"/>
      <x:c r="S11" s="40"/>
      <x:c r="T11" s="2"/>
      <x:c r="U11" s="73" t="str">
        <x:f>REPT("█",ROUND((COUNTIF('_ENGINE'!K22:K39,"&lt;&gt;")/18)*20,0))&amp;REPT("·",20-ROUND((COUNTIF('_ENGINE'!K22:K39,"&lt;&gt;")/18)*20,0))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54" t="str">
        <x:v>MAJOR GAPS</x:v>
      </x:c>
      <x:c r="G15" s="40"/>
      <x:c r="H15" s="40"/>
      <x:c r="I15" s="40"/>
      <x:c r="J15" s="2"/>
      <x:c r="K15" s="54" t="str">
        <x:v>MATERIAL GAPS</x:v>
      </x:c>
      <x:c r="L15" s="40"/>
      <x:c r="M15" s="40"/>
      <x:c r="N15" s="40"/>
      <x:c r="O15" s="2"/>
      <x:c r="P15" s="54" t="str">
        <x:v>OPEN ACTIONS</x:v>
      </x:c>
      <x:c r="Q15" s="40"/>
      <x:c r="R15" s="40"/>
      <x:c r="S15" s="40"/>
      <x:c r="T15" s="2"/>
      <x:c r="U15" s="54" t="str">
        <x:v>OBLIGATION INDICATORS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95" t="n">
        <x:f>COUNTIF('_ENGINE'!N22:N39,"Major gap")</x:f>
        <x:v>0</x:v>
      </x:c>
      <x:c r="G17" s="40"/>
      <x:c r="H17" s="40"/>
      <x:c r="I17" s="40"/>
      <x:c r="J17" s="2"/>
      <x:c r="K17" s="99" t="n">
        <x:f>COUNTIF('_ENGINE'!N22:N39,"Material gap")</x:f>
        <x:v>0</x:v>
      </x:c>
      <x:c r="L17" s="40"/>
      <x:c r="M17" s="40"/>
      <x:c r="N17" s="40"/>
      <x:c r="O17" s="2"/>
      <x:c r="P17" s="103" t="n">
        <x:f>COUNTIF('_ENGINE'!U22:U39,"Open")+COUNTIF('_ENGINE'!U22:U39,"In progress")+COUNTIF('_ENGINE'!U22:U39,"Awaiting evidence")+COUNTIF('_ENGINE'!U22:U39,"Effectiveness review")</x:f>
        <x:v>0</x:v>
      </x:c>
      <x:c r="Q17" s="40"/>
      <x:c r="R17" s="40"/>
      <x:c r="S17" s="40"/>
      <x:c r="T17" s="2"/>
      <x:c r="U17" s="107" t="n">
        <x:f>SUM('_ENGINE'!H22:H39)</x:f>
        <x:v>119</x:v>
      </x:c>
      <x:c r="V17" s="40"/>
      <x:c r="W17" s="2"/>
    </x:row>
    <x:row r="18">
      <x:c r="A18" s="19"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19"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12" t="str">
        <x:v>CLAUSE</x:v>
      </x:c>
      <x:c r="G22" s="112" t="str">
        <x:v>MODULE</x:v>
      </x:c>
      <x:c r="H22" s="112" t="str">
        <x:v>INTENT / PURPOSE</x:v>
      </x:c>
      <x:c r="I22" s="112" t="str">
        <x:v>WHAT GOOD LOOKS LIKE</x:v>
      </x:c>
      <x:c r="J22" s="112" t="str">
        <x:v>EVIDENCE TO SEEK</x:v>
      </x:c>
      <x:c r="K22" s="112" t="str">
        <x:v>REQS</x:v>
      </x:c>
      <x:c r="L22" s="112" t="str">
        <x:v>DEFINED</x:v>
      </x:c>
      <x:c r="M22" s="112" t="str">
        <x:v>IMPLEMENTED</x:v>
      </x:c>
      <x:c r="N22" s="112" t="str">
        <x:v>EVIDENCED</x:v>
      </x:c>
      <x:c r="O22" s="112" t="str">
        <x:v>EFFECTIVE</x:v>
      </x:c>
      <x:c r="P22" s="112" t="str">
        <x:v>SCORE</x:v>
      </x:c>
      <x:c r="Q22" s="112" t="str">
        <x:v>RESULT</x:v>
      </x:c>
      <x:c r="R22" s="112" t="str">
        <x:v>PRIMARY GAP</x:v>
      </x:c>
      <x:c r="S22" s="112" t="str">
        <x:v>RECOMMENDED RESPONSE</x:v>
      </x:c>
      <x:c r="T22" s="112" t="str">
        <x:v>ASSESSOR NOTES</x:v>
      </x:c>
      <x:c r="U22" s="112" t="str">
        <x:v>OWNER</x:v>
      </x:c>
      <x:c r="V22" s="112" t="str">
        <x:v>DUE</x:v>
      </x:c>
      <x:c r="W22" s="112" t="str">
        <x:v>STATUS</x:v>
      </x:c>
    </x:row>
    <x:row r="23">
      <x:c r="A23" s="4"/>
      <x:c r="B23" s="4"/>
      <x:c r="C23" s="4"/>
      <x:c r="D23" s="4"/>
      <x:c r="E23" s="2"/>
      <x:c r="F23" s="22"/>
      <x:c r="G23" s="22"/>
      <x:c r="H23" s="22"/>
      <x:c r="I23" s="22"/>
      <x:c r="J23" s="22"/>
      <x:c r="K23" s="22"/>
      <x:c r="L23" s="22"/>
      <x:c r="M23" s="22"/>
      <x:c r="N23" s="22"/>
      <x:c r="O23" s="22"/>
      <x:c r="P23" s="22"/>
      <x:c r="Q23" s="22"/>
      <x:c r="R23" s="22"/>
      <x:c r="S23" s="22"/>
      <x:c r="T23" s="22"/>
      <x:c r="U23" s="22"/>
      <x:c r="V23" s="22"/>
      <x:c r="W23" s="22"/>
    </x:row>
    <x:row r="24">
      <x:c r="A24" s="25" t="str">
        <x:v>CLAUSE 7</x:v>
      </x:c>
      <x:c r="B24" s="4"/>
      <x:c r="C24" s="4"/>
      <x:c r="D24" s="4"/>
      <x:c r="E24" s="2"/>
      <x:c r="F24" s="2"/>
      <x:c r="G24" s="2"/>
      <x:c r="H24" s="2"/>
      <x:c r="I24" s="2"/>
      <x:c r="J24" s="2"/>
      <x:c r="K24" s="2"/>
      <x:c r="L24" s="2"/>
      <x:c r="M24" s="2"/>
      <x:c r="N24" s="2"/>
      <x:c r="O24" s="2"/>
      <x:c r="P24" s="2"/>
      <x:c r="Q24" s="2"/>
      <x:c r="R24" s="2"/>
      <x:c r="S24" s="2"/>
      <x:c r="T24" s="2"/>
      <x:c r="U24" s="2"/>
      <x:c r="V24" s="2"/>
      <x:c r="W24" s="2"/>
    </x:row>
    <x:row r="25" ht="50" customHeight="1">
      <x:c r="A25" s="4"/>
      <x:c r="B25" s="4"/>
      <x:c r="C25" s="4"/>
      <x:c r="D25" s="4"/>
      <x:c r="E25" s="2"/>
      <x:c r="F25" s="118" t="str">
        <x:v>7.1</x:v>
      </x:c>
      <x:c r="G25" s="118" t="str">
        <x:v>Resources</x:v>
      </x:c>
      <x:c r="H25" s="122" t="str">
        <x:v>Provide the people, competence, infrastructure, knowledge and controlled information needed for reliable execution. Focus: resources.</x:v>
      </x:c>
      <x:c r="I25" s="122" t="str">
        <x:v>The control is clearly owned, consistently implemented, objectively evidenced and demonstrably effective.</x:v>
      </x:c>
      <x:c r="J25" s="122" t="str">
        <x:v>Applicable process documents, records, performance data, interviews and observed implementation.</x:v>
      </x:c>
      <x:c r="K25" s="118" t="n">
        <x:v>1</x:v>
      </x:c>
      <x:c r="L25" s="118"/>
      <x:c r="M25" s="118"/>
      <x:c r="N25" s="118"/>
      <x:c r="O25" s="118"/>
      <x:c r="P25" s="124" t="n">
        <x:f>'_ENGINE'!M22</x:f>
        <x:v>0</x:v>
      </x:c>
      <x:c r="Q25" s="118" t="n">
        <x:f>'_ENGINE'!N22</x:f>
        <x:v>0</x:v>
      </x:c>
      <x:c r="R25" s="118" t="n">
        <x:f>'_ENGINE'!O22</x:f>
        <x:v>0</x:v>
      </x:c>
      <x:c r="S25" s="118" t="n">
        <x:f>'_ENGINE'!P22</x:f>
        <x:v>0</x:v>
      </x:c>
      <x:c r="T25" s="118"/>
      <x:c r="U25" s="118" t="n">
        <x:f>'_ENGINE'!R22</x:f>
        <x:v>0</x:v>
      </x:c>
      <x:c r="V25" s="118" t="n">
        <x:f>'_ENGINE'!S22</x:f>
        <x:v>0</x:v>
      </x:c>
      <x:c r="W25" s="118" t="str">
        <x:f>'_ENGINE'!U22</x:f>
      </x:c>
    </x:row>
    <x:row r="26" ht="7" customHeight="1">
      <x:c r="A26" s="4"/>
      <x:c r="B26" s="4"/>
      <x:c r="C26" s="4"/>
      <x:c r="D26" s="4"/>
      <x:c r="E26" s="2"/>
      <x:c r="F26" s="2"/>
      <x:c r="G26" s="2"/>
      <x:c r="H26" s="2"/>
      <x:c r="I26" s="2"/>
      <x:c r="J26" s="2"/>
      <x:c r="K26" s="2"/>
      <x:c r="L26" s="2"/>
      <x:c r="M26" s="2"/>
      <x:c r="N26" s="2"/>
      <x:c r="O26" s="2"/>
      <x:c r="P26" s="2"/>
      <x:c r="Q26" s="2"/>
      <x:c r="R26" s="2"/>
      <x:c r="S26" s="2"/>
      <x:c r="T26" s="2"/>
      <x:c r="U26" s="2"/>
      <x:c r="V26" s="2"/>
      <x:c r="W26" s="2"/>
    </x:row>
    <x:row r="27" ht="50" customHeight="1">
      <x:c r="A27" s="19" t="str">
        <x:v>CLAUSE 8</x:v>
      </x:c>
      <x:c r="B27" s="4"/>
      <x:c r="C27" s="4"/>
      <x:c r="D27" s="4"/>
      <x:c r="E27" s="2"/>
      <x:c r="F27" s="129" t="str">
        <x:v>7.1.1</x:v>
      </x:c>
      <x:c r="G27" s="129" t="str">
        <x:v>Resources – general</x:v>
      </x:c>
      <x:c r="H27" s="134" t="str">
        <x:v>Provide the people, competence, infrastructure, knowledge and controlled information needed for reliable execution. Focus: resources – general.</x:v>
      </x:c>
      <x:c r="I27" s="134" t="str">
        <x:v>The control is clearly owned, consistently implemented, objectively evidenced and demonstrably effective.</x:v>
      </x:c>
      <x:c r="J27" s="134" t="str">
        <x:v>Applicable process documents, records, performance data, interviews and observed implementation.</x:v>
      </x:c>
      <x:c r="K27" s="129" t="n">
        <x:v>1</x:v>
      </x:c>
      <x:c r="L27" s="129"/>
      <x:c r="M27" s="129"/>
      <x:c r="N27" s="129"/>
      <x:c r="O27" s="129"/>
      <x:c r="P27" s="136" t="n">
        <x:f>'_ENGINE'!M23</x:f>
        <x:v>0</x:v>
      </x:c>
      <x:c r="Q27" s="129" t="n">
        <x:f>'_ENGINE'!N23</x:f>
        <x:v>0</x:v>
      </x:c>
      <x:c r="R27" s="129" t="n">
        <x:f>'_ENGINE'!O23</x:f>
        <x:v>0</x:v>
      </x:c>
      <x:c r="S27" s="129" t="n">
        <x:f>'_ENGINE'!P23</x:f>
        <x:v>0</x:v>
      </x:c>
      <x:c r="T27" s="129"/>
      <x:c r="U27" s="129" t="n">
        <x:f>'_ENGINE'!R23</x:f>
        <x:v>0</x:v>
      </x:c>
      <x:c r="V27" s="129" t="n">
        <x:f>'_ENGINE'!S23</x:f>
        <x:v>0</x:v>
      </x:c>
      <x:c r="W27" s="129" t="str">
        <x:f>'_ENGINE'!U23</x:f>
      </x:c>
    </x:row>
    <x:row r="28" ht="7" customHeight="1">
      <x:c r="A28" s="4"/>
      <x:c r="B28" s="4"/>
      <x:c r="C28" s="4"/>
      <x:c r="D28" s="4"/>
      <x:c r="E28" s="2"/>
      <x:c r="F28" s="2"/>
      <x:c r="G28" s="2"/>
      <x:c r="H28" s="2"/>
      <x:c r="I28" s="2"/>
      <x:c r="J28" s="2"/>
      <x:c r="K28" s="2"/>
      <x:c r="L28" s="2"/>
      <x:c r="M28" s="2"/>
      <x:c r="N28" s="2"/>
      <x:c r="O28" s="2"/>
      <x:c r="P28" s="2"/>
      <x:c r="Q28" s="2"/>
      <x:c r="R28" s="2"/>
      <x:c r="S28" s="2"/>
      <x:c r="T28" s="2"/>
      <x:c r="U28" s="2"/>
      <x:c r="V28" s="2"/>
      <x:c r="W28" s="2"/>
    </x:row>
    <x:row r="29" ht="50" customHeight="1">
      <x:c r="A29" s="4"/>
      <x:c r="B29" s="4"/>
      <x:c r="C29" s="4"/>
      <x:c r="D29" s="4"/>
      <x:c r="E29" s="2"/>
      <x:c r="F29" s="118" t="str">
        <x:v>7.1.2</x:v>
      </x:c>
      <x:c r="G29" s="118" t="str">
        <x:v>People</x:v>
      </x:c>
      <x:c r="H29" s="122" t="str">
        <x:v>Provide the people, competence, infrastructure, knowledge and controlled information needed for reliable execution. Focus: people.</x:v>
      </x:c>
      <x:c r="I29" s="122" t="str">
        <x:v>The control is clearly owned, consistently implemented, objectively evidenced and demonstrably effective.</x:v>
      </x:c>
      <x:c r="J29" s="122" t="str">
        <x:v>Applicable process documents, records, performance data, interviews and observed implementation.</x:v>
      </x:c>
      <x:c r="K29" s="118" t="n">
        <x:v>1</x:v>
      </x:c>
      <x:c r="L29" s="118"/>
      <x:c r="M29" s="118"/>
      <x:c r="N29" s="118"/>
      <x:c r="O29" s="118"/>
      <x:c r="P29" s="124" t="n">
        <x:f>'_ENGINE'!M24</x:f>
        <x:v>0</x:v>
      </x:c>
      <x:c r="Q29" s="118" t="n">
        <x:f>'_ENGINE'!N24</x:f>
        <x:v>0</x:v>
      </x:c>
      <x:c r="R29" s="118" t="n">
        <x:f>'_ENGINE'!O24</x:f>
        <x:v>0</x:v>
      </x:c>
      <x:c r="S29" s="118" t="n">
        <x:f>'_ENGINE'!P24</x:f>
        <x:v>0</x:v>
      </x:c>
      <x:c r="T29" s="118"/>
      <x:c r="U29" s="118" t="n">
        <x:f>'_ENGINE'!R24</x:f>
        <x:v>0</x:v>
      </x:c>
      <x:c r="V29" s="118" t="n">
        <x:f>'_ENGINE'!S24</x:f>
        <x:v>0</x:v>
      </x:c>
      <x:c r="W29" s="118" t="str">
        <x:f>'_ENGINE'!U24</x:f>
      </x:c>
    </x:row>
    <x:row r="30" ht="7" customHeight="1">
      <x:c r="A30" s="19" t="str">
        <x:v>CLAUSE 9</x:v>
      </x:c>
      <x:c r="B30" s="4"/>
      <x:c r="C30" s="4"/>
      <x:c r="D30" s="4"/>
      <x:c r="E30" s="2"/>
      <x:c r="F30" s="2"/>
      <x:c r="G30" s="2"/>
      <x:c r="H30" s="2"/>
      <x:c r="I30" s="2"/>
      <x:c r="J30" s="2"/>
      <x:c r="K30" s="2"/>
      <x:c r="L30" s="2"/>
      <x:c r="M30" s="2"/>
      <x:c r="N30" s="2"/>
      <x:c r="O30" s="2"/>
      <x:c r="P30" s="2"/>
      <x:c r="Q30" s="2"/>
      <x:c r="R30" s="2"/>
      <x:c r="S30" s="2"/>
      <x:c r="T30" s="2"/>
      <x:c r="U30" s="2"/>
      <x:c r="V30" s="2"/>
      <x:c r="W30" s="2"/>
    </x:row>
    <x:row r="31" ht="50" customHeight="1">
      <x:c r="A31" s="4"/>
      <x:c r="B31" s="4"/>
      <x:c r="C31" s="4"/>
      <x:c r="D31" s="4"/>
      <x:c r="E31" s="2"/>
      <x:c r="F31" s="129" t="str">
        <x:v>7.1.3</x:v>
      </x:c>
      <x:c r="G31" s="129" t="str">
        <x:v>Infrastructure</x:v>
      </x:c>
      <x:c r="H31" s="134" t="str">
        <x:v>Provide the people, competence, infrastructure, knowledge and controlled information needed for reliable execution. Focus: infrastructure.</x:v>
      </x:c>
      <x:c r="I31" s="134" t="str">
        <x:v>The control is clearly owned, consistently implemented, objectively evidenced and demonstrably effective.</x:v>
      </x:c>
      <x:c r="J31" s="134" t="str">
        <x:v>Applicable process documents, records, performance data, interviews and observed implementation.</x:v>
      </x:c>
      <x:c r="K31" s="129" t="n">
        <x:v>1</x:v>
      </x:c>
      <x:c r="L31" s="129"/>
      <x:c r="M31" s="129"/>
      <x:c r="N31" s="129"/>
      <x:c r="O31" s="129"/>
      <x:c r="P31" s="136" t="n">
        <x:f>'_ENGINE'!M25</x:f>
        <x:v>0</x:v>
      </x:c>
      <x:c r="Q31" s="129" t="n">
        <x:f>'_ENGINE'!N25</x:f>
        <x:v>0</x:v>
      </x:c>
      <x:c r="R31" s="129" t="n">
        <x:f>'_ENGINE'!O25</x:f>
        <x:v>0</x:v>
      </x:c>
      <x:c r="S31" s="129" t="n">
        <x:f>'_ENGINE'!P25</x:f>
        <x:v>0</x:v>
      </x:c>
      <x:c r="T31" s="129"/>
      <x:c r="U31" s="129" t="n">
        <x:f>'_ENGINE'!R25</x:f>
        <x:v>0</x:v>
      </x:c>
      <x:c r="V31" s="129" t="n">
        <x:f>'_ENGINE'!S25</x:f>
        <x:v>0</x:v>
      </x:c>
      <x:c r="W31" s="129" t="str">
        <x:f>'_ENGINE'!U25</x:f>
      </x:c>
    </x:row>
    <x:row r="32" ht="7" customHeight="1">
      <x:c r="A32" s="4"/>
      <x:c r="B32" s="4"/>
      <x:c r="C32" s="4"/>
      <x:c r="D32" s="4"/>
      <x:c r="E32" s="2"/>
      <x:c r="F32" s="2"/>
      <x:c r="G32" s="2"/>
      <x:c r="H32" s="2"/>
      <x:c r="I32" s="2"/>
      <x:c r="J32" s="2"/>
      <x:c r="K32" s="2"/>
      <x:c r="L32" s="2"/>
      <x:c r="M32" s="2"/>
      <x:c r="N32" s="2"/>
      <x:c r="O32" s="2"/>
      <x:c r="P32" s="2"/>
      <x:c r="Q32" s="2"/>
      <x:c r="R32" s="2"/>
      <x:c r="S32" s="2"/>
      <x:c r="T32" s="2"/>
      <x:c r="U32" s="2"/>
      <x:c r="V32" s="2"/>
      <x:c r="W32" s="2"/>
    </x:row>
    <x:row r="33" ht="50" customHeight="1">
      <x:c r="A33" s="19" t="str">
        <x:v>CLAUSE 10</x:v>
      </x:c>
      <x:c r="B33" s="4"/>
      <x:c r="C33" s="4"/>
      <x:c r="D33" s="4"/>
      <x:c r="E33" s="2"/>
      <x:c r="F33" s="118" t="str">
        <x:v>7.1.4</x:v>
      </x:c>
      <x:c r="G33" s="118" t="str">
        <x:v>Process environment</x:v>
      </x:c>
      <x:c r="H33" s="122" t="str">
        <x:v>Provide the people, competence, infrastructure, knowledge and controlled information needed for reliable execution. Focus: process environment.</x:v>
      </x:c>
      <x:c r="I33" s="122" t="str">
        <x:v>Inputs, outputs, sequence, ownership, resources, criteria and measures are defined and the process achieves intended results.</x:v>
      </x:c>
      <x:c r="J33" s="122" t="str">
        <x:v>Applicable process documents, records, performance data, interviews and observed implementation.</x:v>
      </x:c>
      <x:c r="K33" s="118" t="n">
        <x:v>1</x:v>
      </x:c>
      <x:c r="L33" s="118"/>
      <x:c r="M33" s="118"/>
      <x:c r="N33" s="118"/>
      <x:c r="O33" s="118"/>
      <x:c r="P33" s="124" t="n">
        <x:f>'_ENGINE'!M26</x:f>
        <x:v>0</x:v>
      </x:c>
      <x:c r="Q33" s="118" t="n">
        <x:f>'_ENGINE'!N26</x:f>
        <x:v>0</x:v>
      </x:c>
      <x:c r="R33" s="118" t="n">
        <x:f>'_ENGINE'!O26</x:f>
        <x:v>0</x:v>
      </x:c>
      <x:c r="S33" s="118" t="n">
        <x:f>'_ENGINE'!P26</x:f>
        <x:v>0</x:v>
      </x:c>
      <x:c r="T33" s="118"/>
      <x:c r="U33" s="118" t="n">
        <x:f>'_ENGINE'!R26</x:f>
        <x:v>0</x:v>
      </x:c>
      <x:c r="V33" s="118" t="n">
        <x:f>'_ENGINE'!S26</x:f>
        <x:v>0</x:v>
      </x:c>
      <x:c r="W33" s="118" t="str">
        <x:f>'_ENGINE'!U26</x:f>
      </x:c>
    </x:row>
    <x:row r="34" ht="7" customHeight="1">
      <x:c r="A34" s="4"/>
      <x:c r="B34" s="4"/>
      <x:c r="C34" s="4"/>
      <x:c r="D34" s="4"/>
      <x:c r="E34" s="2"/>
      <x:c r="F34" s="2"/>
      <x:c r="G34" s="2"/>
      <x:c r="H34" s="2"/>
      <x:c r="I34" s="2"/>
      <x:c r="J34" s="2"/>
      <x:c r="K34" s="2"/>
      <x:c r="L34" s="2"/>
      <x:c r="M34" s="2"/>
      <x:c r="N34" s="2"/>
      <x:c r="O34" s="2"/>
      <x:c r="P34" s="2"/>
      <x:c r="Q34" s="2"/>
      <x:c r="R34" s="2"/>
      <x:c r="S34" s="2"/>
      <x:c r="T34" s="2"/>
      <x:c r="U34" s="2"/>
      <x:c r="V34" s="2"/>
      <x:c r="W34" s="2"/>
    </x:row>
    <x:row r="35" ht="50" customHeight="1">
      <x:c r="A35" s="4"/>
      <x:c r="B35" s="4"/>
      <x:c r="C35" s="4"/>
      <x:c r="D35" s="4"/>
      <x:c r="E35" s="2"/>
      <x:c r="F35" s="129" t="str">
        <x:v>7.1.5</x:v>
      </x:c>
      <x:c r="G35" s="129" t="str">
        <x:v>Monitoring and measuring resources</x:v>
      </x:c>
      <x:c r="H35" s="134" t="str">
        <x:v>Provide the people, competence, infrastructure, knowledge and controlled information needed for reliable execution. Focus: monitoring and measuring resources.</x:v>
      </x:c>
      <x:c r="I35" s="134" t="str">
        <x:v>The control is clearly owned, consistently implemented, objectively evidenced and demonstrably effective.</x:v>
      </x:c>
      <x:c r="J35" s="134" t="str">
        <x:v>Equipment register, calibration/verification, status, traceability, recall, protection and suitability evidence.</x:v>
      </x:c>
      <x:c r="K35" s="129" t="n">
        <x:v>1</x:v>
      </x:c>
      <x:c r="L35" s="129"/>
      <x:c r="M35" s="129"/>
      <x:c r="N35" s="129"/>
      <x:c r="O35" s="129"/>
      <x:c r="P35" s="136" t="n">
        <x:f>'_ENGINE'!M27</x:f>
        <x:v>0</x:v>
      </x:c>
      <x:c r="Q35" s="129" t="n">
        <x:f>'_ENGINE'!N27</x:f>
        <x:v>0</x:v>
      </x:c>
      <x:c r="R35" s="129" t="n">
        <x:f>'_ENGINE'!O27</x:f>
        <x:v>0</x:v>
      </x:c>
      <x:c r="S35" s="129" t="n">
        <x:f>'_ENGINE'!P27</x:f>
        <x:v>0</x:v>
      </x:c>
      <x:c r="T35" s="129"/>
      <x:c r="U35" s="129" t="n">
        <x:f>'_ENGINE'!R27</x:f>
        <x:v>0</x:v>
      </x:c>
      <x:c r="V35" s="129" t="n">
        <x:f>'_ENGINE'!S27</x:f>
        <x:v>0</x:v>
      </x:c>
      <x:c r="W35" s="129" t="str">
        <x:f>'_ENGINE'!U27</x:f>
      </x:c>
    </x:row>
    <x:row r="36" ht="7" customHeight="1">
      <x:c r="A36" s="19" t="str">
        <x:v>ACTION CENTRE</x:v>
      </x:c>
      <x:c r="B36" s="4"/>
      <x:c r="C36" s="4"/>
      <x:c r="D36" s="4"/>
      <x:c r="E36" s="2"/>
      <x:c r="F36" s="2"/>
      <x:c r="G36" s="2"/>
      <x:c r="H36" s="2"/>
      <x:c r="I36" s="2"/>
      <x:c r="J36" s="2"/>
      <x:c r="K36" s="2"/>
      <x:c r="L36" s="2"/>
      <x:c r="M36" s="2"/>
      <x:c r="N36" s="2"/>
      <x:c r="O36" s="2"/>
      <x:c r="P36" s="2"/>
      <x:c r="Q36" s="2"/>
      <x:c r="R36" s="2"/>
      <x:c r="S36" s="2"/>
      <x:c r="T36" s="2"/>
      <x:c r="U36" s="2"/>
      <x:c r="V36" s="2"/>
      <x:c r="W36" s="2"/>
    </x:row>
    <x:row r="37" ht="50" customHeight="1">
      <x:c r="A37" s="4"/>
      <x:c r="B37" s="4"/>
      <x:c r="C37" s="4"/>
      <x:c r="D37" s="4"/>
      <x:c r="E37" s="2"/>
      <x:c r="F37" s="118" t="str">
        <x:v>7.1.5.1</x:v>
      </x:c>
      <x:c r="G37" s="118" t="str">
        <x:v>Monitoring and measuring – general</x:v>
      </x:c>
      <x:c r="H37" s="122" t="str">
        <x:v>Provide the people, competence, infrastructure, knowledge and controlled information needed for reliable execution. Focus: monitoring and measuring – general.</x:v>
      </x:c>
      <x:c r="I37" s="122" t="str">
        <x:v>The control is clearly owned, consistently implemented, objectively evidenced and demonstrably effective.</x:v>
      </x:c>
      <x:c r="J37" s="122" t="str">
        <x:v>Equipment register, calibration/verification, status, traceability, recall, protection and suitability evidence.</x:v>
      </x:c>
      <x:c r="K37" s="118" t="n">
        <x:v>5</x:v>
      </x:c>
      <x:c r="L37" s="118"/>
      <x:c r="M37" s="118"/>
      <x:c r="N37" s="118"/>
      <x:c r="O37" s="118"/>
      <x:c r="P37" s="124" t="n">
        <x:f>'_ENGINE'!M28</x:f>
        <x:v>0</x:v>
      </x:c>
      <x:c r="Q37" s="118" t="n">
        <x:f>'_ENGINE'!N28</x:f>
        <x:v>0</x:v>
      </x:c>
      <x:c r="R37" s="118" t="n">
        <x:f>'_ENGINE'!O28</x:f>
        <x:v>0</x:v>
      </x:c>
      <x:c r="S37" s="118" t="n">
        <x:f>'_ENGINE'!P28</x:f>
        <x:v>0</x:v>
      </x:c>
      <x:c r="T37" s="118"/>
      <x:c r="U37" s="118" t="n">
        <x:f>'_ENGINE'!R28</x:f>
        <x:v>0</x:v>
      </x:c>
      <x:c r="V37" s="118" t="n">
        <x:f>'_ENGINE'!S28</x:f>
        <x:v>0</x:v>
      </x:c>
      <x:c r="W37" s="118" t="str">
        <x:f>'_ENGINE'!U28</x:f>
      </x:c>
    </x:row>
    <x:row r="38" ht="7" customHeight="1">
      <x:c r="A38" s="4"/>
      <x:c r="B38" s="4"/>
      <x:c r="C38" s="4"/>
      <x:c r="D38" s="4"/>
      <x:c r="E38" s="2"/>
      <x:c r="F38" s="2"/>
      <x:c r="G38" s="2"/>
      <x:c r="H38" s="2"/>
      <x:c r="I38" s="2"/>
      <x:c r="J38" s="2"/>
      <x:c r="K38" s="2"/>
      <x:c r="L38" s="2"/>
      <x:c r="M38" s="2"/>
      <x:c r="N38" s="2"/>
      <x:c r="O38" s="2"/>
      <x:c r="P38" s="2"/>
      <x:c r="Q38" s="2"/>
      <x:c r="R38" s="2"/>
      <x:c r="S38" s="2"/>
      <x:c r="T38" s="2"/>
      <x:c r="U38" s="2"/>
      <x:c r="V38" s="2"/>
      <x:c r="W38" s="2"/>
    </x:row>
    <x:row r="39" ht="50" customHeight="1">
      <x:c r="A39" s="19" t="str">
        <x:v>EXECUTIVE REPORT</x:v>
      </x:c>
      <x:c r="B39" s="4"/>
      <x:c r="C39" s="4"/>
      <x:c r="D39" s="4"/>
      <x:c r="E39" s="2"/>
      <x:c r="F39" s="129" t="str">
        <x:v>7.1.5.2</x:v>
      </x:c>
      <x:c r="G39" s="129" t="str">
        <x:v>Measurement traceability</x:v>
      </x:c>
      <x:c r="H39" s="134" t="str">
        <x:v>Provide the people, competence, infrastructure, knowledge and controlled information needed for reliable execution. Focus: measurement traceability.</x:v>
      </x:c>
      <x:c r="I39" s="134" t="str">
        <x:v>The control is clearly owned, consistently implemented, objectively evidenced and demonstrably effective.</x:v>
      </x:c>
      <x:c r="J39" s="134" t="str">
        <x:v>Equipment register, calibration/verification, status, traceability, recall, protection and suitability evidence.</x:v>
      </x:c>
      <x:c r="K39" s="129" t="n">
        <x:v>43</x:v>
      </x:c>
      <x:c r="L39" s="129"/>
      <x:c r="M39" s="129"/>
      <x:c r="N39" s="129"/>
      <x:c r="O39" s="129"/>
      <x:c r="P39" s="136" t="n">
        <x:f>'_ENGINE'!M29</x:f>
        <x:v>0</x:v>
      </x:c>
      <x:c r="Q39" s="129" t="n">
        <x:f>'_ENGINE'!N29</x:f>
        <x:v>0</x:v>
      </x:c>
      <x:c r="R39" s="129" t="n">
        <x:f>'_ENGINE'!O29</x:f>
        <x:v>0</x:v>
      </x:c>
      <x:c r="S39" s="129" t="n">
        <x:f>'_ENGINE'!P29</x:f>
        <x:v>0</x:v>
      </x:c>
      <x:c r="T39" s="129"/>
      <x:c r="U39" s="129" t="n">
        <x:f>'_ENGINE'!R29</x:f>
        <x:v>0</x:v>
      </x:c>
      <x:c r="V39" s="129" t="n">
        <x:f>'_ENGINE'!S29</x:f>
        <x:v>0</x:v>
      </x:c>
      <x:c r="W39" s="129" t="str">
        <x:f>'_ENGINE'!U29</x:f>
      </x:c>
    </x:row>
    <x:row r="40" ht="7" customHeight="1">
      <x:c r="A40" s="4"/>
      <x:c r="B40" s="4"/>
      <x:c r="C40" s="4"/>
      <x:c r="D40" s="4"/>
      <x:c r="E40" s="2"/>
      <x:c r="F40" s="2"/>
      <x:c r="G40" s="2"/>
      <x:c r="H40" s="2"/>
      <x:c r="I40" s="2"/>
      <x:c r="J40" s="2"/>
      <x:c r="K40" s="2"/>
      <x:c r="L40" s="2"/>
      <x:c r="M40" s="2"/>
      <x:c r="N40" s="2"/>
      <x:c r="O40" s="2"/>
      <x:c r="P40" s="2"/>
      <x:c r="Q40" s="2"/>
      <x:c r="R40" s="2"/>
      <x:c r="S40" s="2"/>
      <x:c r="T40" s="2"/>
      <x:c r="U40" s="2"/>
      <x:c r="V40" s="2"/>
      <x:c r="W40" s="2"/>
    </x:row>
    <x:row r="41" ht="50" customHeight="1">
      <x:c r="A41" s="4"/>
      <x:c r="B41" s="4"/>
      <x:c r="C41" s="4"/>
      <x:c r="D41" s="4"/>
      <x:c r="E41" s="2"/>
      <x:c r="F41" s="118" t="str">
        <x:v>7.1.6</x:v>
      </x:c>
      <x:c r="G41" s="118" t="str">
        <x:v>Organisational knowledge</x:v>
      </x:c>
      <x:c r="H41" s="122" t="str">
        <x:v>Provide the people, competence, infrastructure, knowledge and controlled information needed for reliable execution. Focus: organisational knowledge.</x:v>
      </x:c>
      <x:c r="I41" s="122" t="str">
        <x:v>The control is clearly owned, consistently implemented, objectively evidenced and demonstrably effective.</x:v>
      </x:c>
      <x:c r="J41" s="122" t="str">
        <x:v>Applicable process documents, records, performance data, interviews and observed implementation.</x:v>
      </x:c>
      <x:c r="K41" s="118" t="n">
        <x:v>1</x:v>
      </x:c>
      <x:c r="L41" s="118"/>
      <x:c r="M41" s="118"/>
      <x:c r="N41" s="118"/>
      <x:c r="O41" s="118"/>
      <x:c r="P41" s="124" t="n">
        <x:f>'_ENGINE'!M30</x:f>
        <x:v>0</x:v>
      </x:c>
      <x:c r="Q41" s="118" t="n">
        <x:f>'_ENGINE'!N30</x:f>
        <x:v>0</x:v>
      </x:c>
      <x:c r="R41" s="118" t="n">
        <x:f>'_ENGINE'!O30</x:f>
        <x:v>0</x:v>
      </x:c>
      <x:c r="S41" s="118" t="n">
        <x:f>'_ENGINE'!P30</x:f>
        <x:v>0</x:v>
      </x:c>
      <x:c r="T41" s="118"/>
      <x:c r="U41" s="118" t="n">
        <x:f>'_ENGINE'!R30</x:f>
        <x:v>0</x:v>
      </x:c>
      <x:c r="V41" s="118" t="n">
        <x:f>'_ENGINE'!S30</x:f>
        <x:v>0</x:v>
      </x:c>
      <x:c r="W41" s="118" t="str">
        <x:f>'_ENGINE'!U30</x:f>
      </x:c>
    </x:row>
    <x:row r="42" ht="7" customHeight="1">
      <x:c r="A42" s="19" t="str">
        <x:v>GUIDANCE</x:v>
      </x:c>
      <x:c r="B42" s="4"/>
      <x:c r="C42" s="4"/>
      <x:c r="D42" s="4"/>
      <x:c r="E42" s="2"/>
      <x:c r="F42" s="2"/>
      <x:c r="G42" s="2"/>
      <x:c r="H42" s="2"/>
      <x:c r="I42" s="2"/>
      <x:c r="J42" s="2"/>
      <x:c r="K42" s="2"/>
      <x:c r="L42" s="2"/>
      <x:c r="M42" s="2"/>
      <x:c r="N42" s="2"/>
      <x:c r="O42" s="2"/>
      <x:c r="P42" s="2"/>
      <x:c r="Q42" s="2"/>
      <x:c r="R42" s="2"/>
      <x:c r="S42" s="2"/>
      <x:c r="T42" s="2"/>
      <x:c r="U42" s="2"/>
      <x:c r="V42" s="2"/>
      <x:c r="W42" s="2"/>
    </x:row>
    <x:row r="43" ht="50" customHeight="1">
      <x:c r="A43" s="4"/>
      <x:c r="B43" s="4"/>
      <x:c r="C43" s="4"/>
      <x:c r="D43" s="4"/>
      <x:c r="E43" s="2"/>
      <x:c r="F43" s="129" t="str">
        <x:v>7.2</x:v>
      </x:c>
      <x:c r="G43" s="129" t="str">
        <x:v>Competence</x:v>
      </x:c>
      <x:c r="H43" s="134" t="str">
        <x:v>Provide the people, competence, infrastructure, knowledge and controlled information needed for reliable execution. Focus: competence.</x:v>
      </x:c>
      <x:c r="I43" s="134" t="str">
        <x:v>People performing work affecting conformity are demonstrably competent and authorised where required.</x:v>
      </x:c>
      <x:c r="J43" s="134" t="str">
        <x:v>Competence criteria, qualification/training, authorisation, experience and evaluation of effectiveness.</x:v>
      </x:c>
      <x:c r="K43" s="129" t="n">
        <x:v>1</x:v>
      </x:c>
      <x:c r="L43" s="129"/>
      <x:c r="M43" s="129"/>
      <x:c r="N43" s="129"/>
      <x:c r="O43" s="129"/>
      <x:c r="P43" s="136" t="n">
        <x:f>'_ENGINE'!M31</x:f>
        <x:v>0</x:v>
      </x:c>
      <x:c r="Q43" s="129" t="n">
        <x:f>'_ENGINE'!N31</x:f>
        <x:v>0</x:v>
      </x:c>
      <x:c r="R43" s="129" t="n">
        <x:f>'_ENGINE'!O31</x:f>
        <x:v>0</x:v>
      </x:c>
      <x:c r="S43" s="129" t="n">
        <x:f>'_ENGINE'!P31</x:f>
        <x:v>0</x:v>
      </x:c>
      <x:c r="T43" s="129"/>
      <x:c r="U43" s="129" t="n">
        <x:f>'_ENGINE'!R31</x:f>
        <x:v>0</x:v>
      </x:c>
      <x:c r="V43" s="129" t="n">
        <x:f>'_ENGINE'!S31</x:f>
        <x:v>0</x:v>
      </x:c>
      <x:c r="W43" s="129" t="str">
        <x:f>'_ENGINE'!U31</x:f>
      </x:c>
    </x:row>
    <x:row r="44" ht="7" customHeight="1">
      <x:c r="A44" s="4"/>
      <x:c r="B44" s="4"/>
      <x:c r="C44" s="4"/>
      <x:c r="D44" s="4"/>
      <x:c r="E44" s="2"/>
      <x:c r="F44" s="2"/>
      <x:c r="G44" s="2"/>
      <x:c r="H44" s="2"/>
      <x:c r="I44" s="2"/>
      <x:c r="J44" s="2"/>
      <x:c r="K44" s="2"/>
      <x:c r="L44" s="2"/>
      <x:c r="M44" s="2"/>
      <x:c r="N44" s="2"/>
      <x:c r="O44" s="2"/>
      <x:c r="P44" s="2"/>
      <x:c r="Q44" s="2"/>
      <x:c r="R44" s="2"/>
      <x:c r="S44" s="2"/>
      <x:c r="T44" s="2"/>
      <x:c r="U44" s="2"/>
      <x:c r="V44" s="2"/>
      <x:c r="W44" s="2"/>
    </x:row>
    <x:row r="45" ht="50" customHeight="1">
      <x:c r="A45" s="4"/>
      <x:c r="B45" s="4"/>
      <x:c r="C45" s="4"/>
      <x:c r="D45" s="4"/>
      <x:c r="E45" s="2"/>
      <x:c r="F45" s="118" t="str">
        <x:v>7.3</x:v>
      </x:c>
      <x:c r="G45" s="118" t="str">
        <x:v>Awareness</x:v>
      </x:c>
      <x:c r="H45" s="122" t="str">
        <x:v>Provide the people, competence, infrastructure, knowledge and controlled information needed for reliable execution. Focus: awareness.</x:v>
      </x:c>
      <x:c r="I45" s="122" t="str">
        <x:v>The control is clearly owned, consistently implemented, objectively evidenced and demonstrably effective.</x:v>
      </x:c>
      <x:c r="J45" s="122" t="str">
        <x:v>Applicable process documents, records, performance data, interviews and observed implementation.</x:v>
      </x:c>
      <x:c r="K45" s="118" t="n">
        <x:v>1</x:v>
      </x:c>
      <x:c r="L45" s="118"/>
      <x:c r="M45" s="118"/>
      <x:c r="N45" s="118"/>
      <x:c r="O45" s="118"/>
      <x:c r="P45" s="124" t="n">
        <x:f>'_ENGINE'!M32</x:f>
        <x:v>0</x:v>
      </x:c>
      <x:c r="Q45" s="118" t="n">
        <x:f>'_ENGINE'!N32</x:f>
        <x:v>0</x:v>
      </x:c>
      <x:c r="R45" s="118" t="n">
        <x:f>'_ENGINE'!O32</x:f>
        <x:v>0</x:v>
      </x:c>
      <x:c r="S45" s="118" t="n">
        <x:f>'_ENGINE'!P32</x:f>
        <x:v>0</x:v>
      </x:c>
      <x:c r="T45" s="118"/>
      <x:c r="U45" s="118" t="n">
        <x:f>'_ENGINE'!R32</x:f>
        <x:v>0</x:v>
      </x:c>
      <x:c r="V45" s="118" t="n">
        <x:f>'_ENGINE'!S32</x:f>
        <x:v>0</x:v>
      </x:c>
      <x:c r="W45" s="118" t="str">
        <x:f>'_ENGINE'!U32</x:f>
      </x:c>
    </x:row>
    <x:row r="46" ht="7" customHeight="1">
      <x:c r="A46" s="4"/>
      <x:c r="B46" s="4"/>
      <x:c r="C46" s="4"/>
      <x:c r="D46" s="4"/>
      <x:c r="E46" s="2"/>
      <x:c r="F46" s="2"/>
      <x:c r="G46" s="2"/>
      <x:c r="H46" s="2"/>
      <x:c r="I46" s="2"/>
      <x:c r="J46" s="2"/>
      <x:c r="K46" s="2"/>
      <x:c r="L46" s="2"/>
      <x:c r="M46" s="2"/>
      <x:c r="N46" s="2"/>
      <x:c r="O46" s="2"/>
      <x:c r="P46" s="2"/>
      <x:c r="Q46" s="2"/>
      <x:c r="R46" s="2"/>
      <x:c r="S46" s="2"/>
      <x:c r="T46" s="2"/>
      <x:c r="U46" s="2"/>
      <x:c r="V46" s="2"/>
      <x:c r="W46" s="2"/>
    </x:row>
    <x:row r="47" ht="50" customHeight="1">
      <x:c r="A47" s="4"/>
      <x:c r="B47" s="4"/>
      <x:c r="C47" s="4"/>
      <x:c r="D47" s="4"/>
      <x:c r="E47" s="2"/>
      <x:c r="F47" s="129" t="str">
        <x:v>7.4</x:v>
      </x:c>
      <x:c r="G47" s="129" t="str">
        <x:v>Communication</x:v>
      </x:c>
      <x:c r="H47" s="134" t="str">
        <x:v>Provide the people, competence, infrastructure, knowledge and controlled information needed for reliable execution. Focus: communication.</x:v>
      </x:c>
      <x:c r="I47" s="134" t="str">
        <x:v>The control is clearly owned, consistently implemented, objectively evidenced and demonstrably effective.</x:v>
      </x:c>
      <x:c r="J47" s="134" t="str">
        <x:v>Applicable process documents, records, performance data, interviews and observed implementation.</x:v>
      </x:c>
      <x:c r="K47" s="129" t="n">
        <x:v>1</x:v>
      </x:c>
      <x:c r="L47" s="129"/>
      <x:c r="M47" s="129"/>
      <x:c r="N47" s="129"/>
      <x:c r="O47" s="129"/>
      <x:c r="P47" s="136" t="n">
        <x:f>'_ENGINE'!M33</x:f>
        <x:v>0</x:v>
      </x:c>
      <x:c r="Q47" s="129" t="n">
        <x:f>'_ENGINE'!N33</x:f>
        <x:v>0</x:v>
      </x:c>
      <x:c r="R47" s="129" t="n">
        <x:f>'_ENGINE'!O33</x:f>
        <x:v>0</x:v>
      </x:c>
      <x:c r="S47" s="129" t="n">
        <x:f>'_ENGINE'!P33</x:f>
        <x:v>0</x:v>
      </x:c>
      <x:c r="T47" s="129"/>
      <x:c r="U47" s="129" t="n">
        <x:f>'_ENGINE'!R33</x:f>
        <x:v>0</x:v>
      </x:c>
      <x:c r="V47" s="129" t="n">
        <x:f>'_ENGINE'!S33</x:f>
        <x:v>0</x:v>
      </x:c>
      <x:c r="W47" s="129" t="str">
        <x:f>'_ENGINE'!U33</x:f>
      </x:c>
    </x:row>
    <x:row r="48" ht="7" customHeight="1">
      <x:c r="A48" s="4"/>
      <x:c r="B48" s="4"/>
      <x:c r="C48" s="4"/>
      <x:c r="D48" s="4"/>
      <x:c r="E48" s="2"/>
      <x:c r="F48" s="2"/>
      <x:c r="G48" s="2"/>
      <x:c r="H48" s="2"/>
      <x:c r="I48" s="2"/>
      <x:c r="J48" s="2"/>
      <x:c r="K48" s="2"/>
      <x:c r="L48" s="2"/>
      <x:c r="M48" s="2"/>
      <x:c r="N48" s="2"/>
      <x:c r="O48" s="2"/>
      <x:c r="P48" s="2"/>
      <x:c r="Q48" s="2"/>
      <x:c r="R48" s="2"/>
      <x:c r="S48" s="2"/>
      <x:c r="T48" s="2"/>
      <x:c r="U48" s="2"/>
      <x:c r="V48" s="2"/>
      <x:c r="W48" s="2"/>
    </x:row>
    <x:row r="49" ht="50" customHeight="1">
      <x:c r="A49" s="4"/>
      <x:c r="B49" s="4"/>
      <x:c r="C49" s="4"/>
      <x:c r="D49" s="4"/>
      <x:c r="E49" s="2"/>
      <x:c r="F49" s="118" t="str">
        <x:v>7.5</x:v>
      </x:c>
      <x:c r="G49" s="118" t="str">
        <x:v>Documented information</x:v>
      </x:c>
      <x:c r="H49" s="122" t="str">
        <x:v>Provide the people, competence, infrastructure, knowledge and controlled information needed for reliable execution. Focus: documented information.</x:v>
      </x:c>
      <x:c r="I49" s="122" t="str">
        <x:v>People can access the right information at the right revision while records remain protected, retrievable and retained.</x:v>
      </x:c>
      <x:c r="J49" s="122" t="str">
        <x:v>Controlled documents, approval/revision history, access, distribution, retention, disposition and external-document controls.</x:v>
      </x:c>
      <x:c r="K49" s="118" t="n">
        <x:v>1</x:v>
      </x:c>
      <x:c r="L49" s="118"/>
      <x:c r="M49" s="118"/>
      <x:c r="N49" s="118"/>
      <x:c r="O49" s="118"/>
      <x:c r="P49" s="124" t="n">
        <x:f>'_ENGINE'!M34</x:f>
        <x:v>0</x:v>
      </x:c>
      <x:c r="Q49" s="118" t="n">
        <x:f>'_ENGINE'!N34</x:f>
        <x:v>0</x:v>
      </x:c>
      <x:c r="R49" s="118" t="n">
        <x:f>'_ENGINE'!O34</x:f>
        <x:v>0</x:v>
      </x:c>
      <x:c r="S49" s="118" t="n">
        <x:f>'_ENGINE'!P34</x:f>
        <x:v>0</x:v>
      </x:c>
      <x:c r="T49" s="118"/>
      <x:c r="U49" s="118" t="n">
        <x:f>'_ENGINE'!R34</x:f>
        <x:v>0</x:v>
      </x:c>
      <x:c r="V49" s="118" t="n">
        <x:f>'_ENGINE'!S34</x:f>
        <x:v>0</x:v>
      </x:c>
      <x:c r="W49" s="118" t="str">
        <x:f>'_ENGINE'!U34</x:f>
      </x:c>
    </x:row>
    <x:row r="50" ht="7" customHeight="1">
      <x:c r="A50" s="4"/>
      <x:c r="B50" s="4"/>
      <x:c r="C50" s="4"/>
      <x:c r="D50" s="4"/>
      <x:c r="E50" s="2"/>
      <x:c r="F50" s="2"/>
      <x:c r="G50" s="2"/>
      <x:c r="H50" s="2"/>
      <x:c r="I50" s="2"/>
      <x:c r="J50" s="2"/>
      <x:c r="K50" s="2"/>
      <x:c r="L50" s="2"/>
      <x:c r="M50" s="2"/>
      <x:c r="N50" s="2"/>
      <x:c r="O50" s="2"/>
      <x:c r="P50" s="2"/>
      <x:c r="Q50" s="2"/>
      <x:c r="R50" s="2"/>
      <x:c r="S50" s="2"/>
      <x:c r="T50" s="2"/>
      <x:c r="U50" s="2"/>
      <x:c r="V50" s="2"/>
      <x:c r="W50" s="2"/>
    </x:row>
    <x:row r="51" ht="50" customHeight="1">
      <x:c r="A51" s="4"/>
      <x:c r="B51" s="4"/>
      <x:c r="C51" s="4"/>
      <x:c r="D51" s="4"/>
      <x:c r="E51" s="2"/>
      <x:c r="F51" s="129" t="str">
        <x:v>7.5.1</x:v>
      </x:c>
      <x:c r="G51" s="129" t="str">
        <x:v>Documented information – general</x:v>
      </x:c>
      <x:c r="H51" s="134" t="str">
        <x:v>Provide the people, competence, infrastructure, knowledge and controlled information needed for reliable execution. Focus: documented information – general.</x:v>
      </x:c>
      <x:c r="I51" s="134" t="str">
        <x:v>People can access the right information at the right revision while records remain protected, retrievable and retained.</x:v>
      </x:c>
      <x:c r="J51" s="134" t="str">
        <x:v>Controlled documents, approval/revision history, access, distribution, retention, disposition and external-document controls.</x:v>
      </x:c>
      <x:c r="K51" s="129" t="n">
        <x:v>1</x:v>
      </x:c>
      <x:c r="L51" s="129"/>
      <x:c r="M51" s="129"/>
      <x:c r="N51" s="129"/>
      <x:c r="O51" s="129"/>
      <x:c r="P51" s="136" t="n">
        <x:f>'_ENGINE'!M35</x:f>
        <x:v>0</x:v>
      </x:c>
      <x:c r="Q51" s="129" t="n">
        <x:f>'_ENGINE'!N35</x:f>
        <x:v>0</x:v>
      </x:c>
      <x:c r="R51" s="129" t="n">
        <x:f>'_ENGINE'!O35</x:f>
        <x:v>0</x:v>
      </x:c>
      <x:c r="S51" s="129" t="n">
        <x:f>'_ENGINE'!P35</x:f>
        <x:v>0</x:v>
      </x:c>
      <x:c r="T51" s="129"/>
      <x:c r="U51" s="129" t="n">
        <x:f>'_ENGINE'!R35</x:f>
        <x:v>0</x:v>
      </x:c>
      <x:c r="V51" s="129" t="n">
        <x:f>'_ENGINE'!S35</x:f>
        <x:v>0</x:v>
      </x:c>
      <x:c r="W51" s="129" t="str">
        <x:f>'_ENGINE'!U35</x:f>
      </x:c>
    </x:row>
    <x:row r="52" ht="7" customHeight="1">
      <x:c r="A52" s="4"/>
      <x:c r="B52" s="4"/>
      <x:c r="C52" s="4"/>
      <x:c r="D52" s="4"/>
      <x:c r="E52" s="2"/>
      <x:c r="F52" s="2"/>
      <x:c r="G52" s="2"/>
      <x:c r="H52" s="2"/>
      <x:c r="I52" s="2"/>
      <x:c r="J52" s="2"/>
      <x:c r="K52" s="2"/>
      <x:c r="L52" s="2"/>
      <x:c r="M52" s="2"/>
      <x:c r="N52" s="2"/>
      <x:c r="O52" s="2"/>
      <x:c r="P52" s="2"/>
      <x:c r="Q52" s="2"/>
      <x:c r="R52" s="2"/>
      <x:c r="S52" s="2"/>
      <x:c r="T52" s="2"/>
      <x:c r="U52" s="2"/>
      <x:c r="V52" s="2"/>
      <x:c r="W52" s="2"/>
    </x:row>
    <x:row r="53" ht="50" customHeight="1">
      <x:c r="A53" s="4"/>
      <x:c r="B53" s="4"/>
      <x:c r="C53" s="4"/>
      <x:c r="D53" s="4"/>
      <x:c r="E53" s="2"/>
      <x:c r="F53" s="118" t="str">
        <x:v>7.5.2</x:v>
      </x:c>
      <x:c r="G53" s="118" t="str">
        <x:v>Creating and updating</x:v>
      </x:c>
      <x:c r="H53" s="122" t="str">
        <x:v>Provide the people, competence, infrastructure, knowledge and controlled information needed for reliable execution. Focus: creating and updating.</x:v>
      </x:c>
      <x:c r="I53" s="122" t="str">
        <x:v>The control is clearly owned, consistently implemented, objectively evidenced and demonstrably effective.</x:v>
      </x:c>
      <x:c r="J53" s="122" t="str">
        <x:v>Applicable process documents, records, performance data, interviews and observed implementation.</x:v>
      </x:c>
      <x:c r="K53" s="118" t="n">
        <x:v>1</x:v>
      </x:c>
      <x:c r="L53" s="118"/>
      <x:c r="M53" s="118"/>
      <x:c r="N53" s="118"/>
      <x:c r="O53" s="118"/>
      <x:c r="P53" s="124" t="n">
        <x:f>'_ENGINE'!M36</x:f>
        <x:v>0</x:v>
      </x:c>
      <x:c r="Q53" s="118" t="n">
        <x:f>'_ENGINE'!N36</x:f>
        <x:v>0</x:v>
      </x:c>
      <x:c r="R53" s="118" t="n">
        <x:f>'_ENGINE'!O36</x:f>
        <x:v>0</x:v>
      </x:c>
      <x:c r="S53" s="118" t="n">
        <x:f>'_ENGINE'!P36</x:f>
        <x:v>0</x:v>
      </x:c>
      <x:c r="T53" s="118"/>
      <x:c r="U53" s="118" t="n">
        <x:f>'_ENGINE'!R36</x:f>
        <x:v>0</x:v>
      </x:c>
      <x:c r="V53" s="118" t="n">
        <x:f>'_ENGINE'!S36</x:f>
        <x:v>0</x:v>
      </x:c>
      <x:c r="W53" s="118" t="str">
        <x:f>'_ENGINE'!U36</x:f>
      </x:c>
    </x:row>
    <x:row r="54" ht="7" customHeight="1">
      <x:c r="A54" s="4"/>
      <x:c r="B54" s="4"/>
      <x:c r="C54" s="4"/>
      <x:c r="D54" s="4"/>
      <x:c r="E54" s="2"/>
      <x:c r="F54" s="2"/>
      <x:c r="G54" s="2"/>
      <x:c r="H54" s="2"/>
      <x:c r="I54" s="2"/>
      <x:c r="J54" s="2"/>
      <x:c r="K54" s="2"/>
      <x:c r="L54" s="2"/>
      <x:c r="M54" s="2"/>
      <x:c r="N54" s="2"/>
      <x:c r="O54" s="2"/>
      <x:c r="P54" s="2"/>
      <x:c r="Q54" s="2"/>
      <x:c r="R54" s="2"/>
      <x:c r="S54" s="2"/>
      <x:c r="T54" s="2"/>
      <x:c r="U54" s="2"/>
      <x:c r="V54" s="2"/>
      <x:c r="W54" s="2"/>
    </x:row>
    <x:row r="55" ht="50" customHeight="1">
      <x:c r="A55" s="4"/>
      <x:c r="B55" s="4"/>
      <x:c r="C55" s="4"/>
      <x:c r="D55" s="4"/>
      <x:c r="E55" s="2"/>
      <x:c r="F55" s="129" t="str">
        <x:v>7.5.3</x:v>
      </x:c>
      <x:c r="G55" s="129" t="str">
        <x:v>Control of documented information</x:v>
      </x:c>
      <x:c r="H55" s="134" t="str">
        <x:v>Provide the people, competence, infrastructure, knowledge and controlled information needed for reliable execution. Focus: control of documented information.</x:v>
      </x:c>
      <x:c r="I55" s="134" t="str">
        <x:v>People can access the right information at the right revision while records remain protected, retrievable and retained.</x:v>
      </x:c>
      <x:c r="J55" s="134" t="str">
        <x:v>Controlled documents, approval/revision history, access, distribution, retention, disposition and external-document controls.</x:v>
      </x:c>
      <x:c r="K55" s="129" t="n">
        <x:v>1</x:v>
      </x:c>
      <x:c r="L55" s="129"/>
      <x:c r="M55" s="129"/>
      <x:c r="N55" s="129"/>
      <x:c r="O55" s="129"/>
      <x:c r="P55" s="136" t="n">
        <x:f>'_ENGINE'!M37</x:f>
        <x:v>0</x:v>
      </x:c>
      <x:c r="Q55" s="129" t="n">
        <x:f>'_ENGINE'!N37</x:f>
        <x:v>0</x:v>
      </x:c>
      <x:c r="R55" s="129" t="n">
        <x:f>'_ENGINE'!O37</x:f>
        <x:v>0</x:v>
      </x:c>
      <x:c r="S55" s="129" t="n">
        <x:f>'_ENGINE'!P37</x:f>
        <x:v>0</x:v>
      </x:c>
      <x:c r="T55" s="129"/>
      <x:c r="U55" s="129" t="n">
        <x:f>'_ENGINE'!R37</x:f>
        <x:v>0</x:v>
      </x:c>
      <x:c r="V55" s="129" t="n">
        <x:f>'_ENGINE'!S37</x:f>
        <x:v>0</x:v>
      </x:c>
      <x:c r="W55" s="129" t="str">
        <x:f>'_ENGINE'!U37</x:f>
      </x:c>
    </x:row>
    <x:row r="56" ht="7" customHeight="1">
      <x:c r="A56" s="4"/>
      <x:c r="B56" s="4"/>
      <x:c r="C56" s="4"/>
      <x:c r="D56" s="4"/>
      <x:c r="E56" s="2"/>
      <x:c r="F56" s="2"/>
      <x:c r="G56" s="2"/>
      <x:c r="H56" s="2"/>
      <x:c r="I56" s="2"/>
      <x:c r="J56" s="2"/>
      <x:c r="K56" s="2"/>
      <x:c r="L56" s="2"/>
      <x:c r="M56" s="2"/>
      <x:c r="N56" s="2"/>
      <x:c r="O56" s="2"/>
      <x:c r="P56" s="2"/>
      <x:c r="Q56" s="2"/>
      <x:c r="R56" s="2"/>
      <x:c r="S56" s="2"/>
      <x:c r="T56" s="2"/>
      <x:c r="U56" s="2"/>
      <x:c r="V56" s="2"/>
      <x:c r="W56" s="2"/>
    </x:row>
    <x:row r="57" ht="50" customHeight="1">
      <x:c r="A57" s="4"/>
      <x:c r="B57" s="4"/>
      <x:c r="C57" s="4"/>
      <x:c r="D57" s="4"/>
      <x:c r="E57" s="2"/>
      <x:c r="F57" s="118" t="str">
        <x:v>7.5.3.1</x:v>
      </x:c>
      <x:c r="G57" s="118" t="str">
        <x:v>Availability and protection</x:v>
      </x:c>
      <x:c r="H57" s="122" t="str">
        <x:v>Provide the people, competence, infrastructure, knowledge and controlled information needed for reliable execution. Focus: availability and protection.</x:v>
      </x:c>
      <x:c r="I57" s="122" t="str">
        <x:v>The control is clearly owned, consistently implemented, objectively evidenced and demonstrably effective.</x:v>
      </x:c>
      <x:c r="J57" s="122" t="str">
        <x:v>Applicable process documents, records, performance data, interviews and observed implementation.</x:v>
      </x:c>
      <x:c r="K57" s="118" t="n">
        <x:v>2</x:v>
      </x:c>
      <x:c r="L57" s="118"/>
      <x:c r="M57" s="118"/>
      <x:c r="N57" s="118"/>
      <x:c r="O57" s="118"/>
      <x:c r="P57" s="124" t="n">
        <x:f>'_ENGINE'!M38</x:f>
        <x:v>0</x:v>
      </x:c>
      <x:c r="Q57" s="118" t="n">
        <x:f>'_ENGINE'!N38</x:f>
        <x:v>0</x:v>
      </x:c>
      <x:c r="R57" s="118" t="n">
        <x:f>'_ENGINE'!O38</x:f>
        <x:v>0</x:v>
      </x:c>
      <x:c r="S57" s="118" t="n">
        <x:f>'_ENGINE'!P38</x:f>
        <x:v>0</x:v>
      </x:c>
      <x:c r="T57" s="118"/>
      <x:c r="U57" s="118" t="n">
        <x:f>'_ENGINE'!R38</x:f>
        <x:v>0</x:v>
      </x:c>
      <x:c r="V57" s="118" t="n">
        <x:f>'_ENGINE'!S38</x:f>
        <x:v>0</x:v>
      </x:c>
      <x:c r="W57" s="118" t="str">
        <x:f>'_ENGINE'!U38</x:f>
      </x:c>
    </x:row>
    <x:row r="58" ht="7" customHeight="1">
      <x:c r="A58" s="4"/>
      <x:c r="B58" s="4"/>
      <x:c r="C58" s="4"/>
      <x:c r="D58" s="4"/>
      <x:c r="E58" s="2"/>
      <x:c r="F58" s="2"/>
      <x:c r="G58" s="2"/>
      <x:c r="H58" s="2"/>
      <x:c r="I58" s="2"/>
      <x:c r="J58" s="2"/>
      <x:c r="K58" s="2"/>
      <x:c r="L58" s="2"/>
      <x:c r="M58" s="2"/>
      <x:c r="N58" s="2"/>
      <x:c r="O58" s="2"/>
      <x:c r="P58" s="2"/>
      <x:c r="Q58" s="2"/>
      <x:c r="R58" s="2"/>
      <x:c r="S58" s="2"/>
      <x:c r="T58" s="2"/>
      <x:c r="U58" s="2"/>
      <x:c r="V58" s="2"/>
      <x:c r="W58" s="2"/>
    </x:row>
    <x:row r="59" ht="50" customHeight="1">
      <x:c r="A59" s="4"/>
      <x:c r="B59" s="4"/>
      <x:c r="C59" s="4"/>
      <x:c r="D59" s="4"/>
      <x:c r="E59" s="2"/>
      <x:c r="F59" s="129" t="str">
        <x:v>7.5.3.2</x:v>
      </x:c>
      <x:c r="G59" s="129" t="str">
        <x:v>Document control activities</x:v>
      </x:c>
      <x:c r="H59" s="134" t="str">
        <x:v>Provide the people, competence, infrastructure, knowledge and controlled information needed for reliable execution. Focus: document control activities.</x:v>
      </x:c>
      <x:c r="I59" s="134" t="str">
        <x:v>People can access the right information at the right revision while records remain protected, retrievable and retained.</x:v>
      </x:c>
      <x:c r="J59" s="134" t="str">
        <x:v>Controlled documents, approval/revision history, access, distribution, retention, disposition and external-document controls.</x:v>
      </x:c>
      <x:c r="K59" s="129" t="n">
        <x:v>55</x:v>
      </x:c>
      <x:c r="L59" s="129"/>
      <x:c r="M59" s="129"/>
      <x:c r="N59" s="129"/>
      <x:c r="O59" s="129"/>
      <x:c r="P59" s="136" t="n">
        <x:f>'_ENGINE'!M39</x:f>
        <x:v>0</x:v>
      </x:c>
      <x:c r="Q59" s="129" t="n">
        <x:f>'_ENGINE'!N39</x:f>
        <x:v>0</x:v>
      </x:c>
      <x:c r="R59" s="129" t="n">
        <x:f>'_ENGINE'!O39</x:f>
        <x:v>0</x:v>
      </x:c>
      <x:c r="S59" s="129" t="n">
        <x:f>'_ENGINE'!P39</x:f>
        <x:v>0</x:v>
      </x:c>
      <x:c r="T59" s="129"/>
      <x:c r="U59" s="129" t="n">
        <x:f>'_ENGINE'!R39</x:f>
        <x:v>0</x:v>
      </x:c>
      <x:c r="V59" s="129" t="n">
        <x:f>'_ENGINE'!S39</x:f>
        <x:v>0</x:v>
      </x:c>
      <x:c r="W59" s="129" t="str">
        <x:f>'_ENGINE'!U39</x:f>
      </x:c>
    </x:row>
    <x:row r="60" ht="7" customHeight="1">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136:V138"/>
  </x:mergeCells>
  <x:conditionalFormatting sqref="Q25:Q25">
    <x:cfRule type="expression" dxfId="80" priority="1">
      <x:formula>Q25="Assured"</x:formula>
    </x:cfRule>
    <x:cfRule type="expression" dxfId="81" priority="2">
      <x:formula>Q25="Minor gap"</x:formula>
    </x:cfRule>
    <x:cfRule type="expression" dxfId="82" priority="3">
      <x:formula>Q25="Material gap"</x:formula>
    </x:cfRule>
    <x:cfRule type="expression" dxfId="83" priority="4">
      <x:formula>Q25="Major gap"</x:formula>
    </x:cfRule>
  </x:conditionalFormatting>
  <x:conditionalFormatting sqref="Q27:Q27">
    <x:cfRule type="expression" dxfId="84" priority="5">
      <x:formula>Q27="Assured"</x:formula>
    </x:cfRule>
    <x:cfRule type="expression" dxfId="85" priority="6">
      <x:formula>Q27="Minor gap"</x:formula>
    </x:cfRule>
    <x:cfRule type="expression" dxfId="86" priority="7">
      <x:formula>Q27="Material gap"</x:formula>
    </x:cfRule>
    <x:cfRule type="expression" dxfId="87" priority="8">
      <x:formula>Q27="Major gap"</x:formula>
    </x:cfRule>
  </x:conditionalFormatting>
  <x:conditionalFormatting sqref="Q29:Q29">
    <x:cfRule type="expression" dxfId="88" priority="9">
      <x:formula>Q29="Assured"</x:formula>
    </x:cfRule>
    <x:cfRule type="expression" dxfId="89" priority="10">
      <x:formula>Q29="Minor gap"</x:formula>
    </x:cfRule>
    <x:cfRule type="expression" dxfId="90" priority="11">
      <x:formula>Q29="Material gap"</x:formula>
    </x:cfRule>
    <x:cfRule type="expression" dxfId="91" priority="12">
      <x:formula>Q29="Major gap"</x:formula>
    </x:cfRule>
  </x:conditionalFormatting>
  <x:conditionalFormatting sqref="Q31:Q31">
    <x:cfRule type="expression" dxfId="92" priority="13">
      <x:formula>Q31="Assured"</x:formula>
    </x:cfRule>
    <x:cfRule type="expression" dxfId="93" priority="14">
      <x:formula>Q31="Minor gap"</x:formula>
    </x:cfRule>
    <x:cfRule type="expression" dxfId="94" priority="15">
      <x:formula>Q31="Material gap"</x:formula>
    </x:cfRule>
    <x:cfRule type="expression" dxfId="95" priority="16">
      <x:formula>Q31="Major gap"</x:formula>
    </x:cfRule>
  </x:conditionalFormatting>
  <x:conditionalFormatting sqref="Q33:Q33">
    <x:cfRule type="expression" dxfId="96" priority="17">
      <x:formula>Q33="Assured"</x:formula>
    </x:cfRule>
    <x:cfRule type="expression" dxfId="97" priority="18">
      <x:formula>Q33="Minor gap"</x:formula>
    </x:cfRule>
    <x:cfRule type="expression" dxfId="98" priority="19">
      <x:formula>Q33="Material gap"</x:formula>
    </x:cfRule>
    <x:cfRule type="expression" dxfId="99" priority="20">
      <x:formula>Q33="Major gap"</x:formula>
    </x:cfRule>
  </x:conditionalFormatting>
  <x:conditionalFormatting sqref="Q35:Q35">
    <x:cfRule type="expression" dxfId="100" priority="21">
      <x:formula>Q35="Assured"</x:formula>
    </x:cfRule>
    <x:cfRule type="expression" dxfId="101" priority="22">
      <x:formula>Q35="Minor gap"</x:formula>
    </x:cfRule>
    <x:cfRule type="expression" dxfId="102" priority="23">
      <x:formula>Q35="Material gap"</x:formula>
    </x:cfRule>
    <x:cfRule type="expression" dxfId="103" priority="24">
      <x:formula>Q35="Major gap"</x:formula>
    </x:cfRule>
  </x:conditionalFormatting>
  <x:conditionalFormatting sqref="Q37:Q37">
    <x:cfRule type="expression" dxfId="104" priority="25">
      <x:formula>Q37="Assured"</x:formula>
    </x:cfRule>
    <x:cfRule type="expression" dxfId="105" priority="26">
      <x:formula>Q37="Minor gap"</x:formula>
    </x:cfRule>
    <x:cfRule type="expression" dxfId="106" priority="27">
      <x:formula>Q37="Material gap"</x:formula>
    </x:cfRule>
    <x:cfRule type="expression" dxfId="107" priority="28">
      <x:formula>Q37="Major gap"</x:formula>
    </x:cfRule>
  </x:conditionalFormatting>
  <x:conditionalFormatting sqref="Q39:Q39">
    <x:cfRule type="expression" dxfId="108" priority="29">
      <x:formula>Q39="Assured"</x:formula>
    </x:cfRule>
    <x:cfRule type="expression" dxfId="109" priority="30">
      <x:formula>Q39="Minor gap"</x:formula>
    </x:cfRule>
    <x:cfRule type="expression" dxfId="110" priority="31">
      <x:formula>Q39="Material gap"</x:formula>
    </x:cfRule>
    <x:cfRule type="expression" dxfId="111" priority="32">
      <x:formula>Q39="Major gap"</x:formula>
    </x:cfRule>
  </x:conditionalFormatting>
  <x:conditionalFormatting sqref="Q41:Q41">
    <x:cfRule type="expression" dxfId="112" priority="33">
      <x:formula>Q41="Assured"</x:formula>
    </x:cfRule>
    <x:cfRule type="expression" dxfId="113" priority="34">
      <x:formula>Q41="Minor gap"</x:formula>
    </x:cfRule>
    <x:cfRule type="expression" dxfId="114" priority="35">
      <x:formula>Q41="Material gap"</x:formula>
    </x:cfRule>
    <x:cfRule type="expression" dxfId="115" priority="36">
      <x:formula>Q41="Major gap"</x:formula>
    </x:cfRule>
  </x:conditionalFormatting>
  <x:conditionalFormatting sqref="Q43:Q43">
    <x:cfRule type="expression" dxfId="116" priority="37">
      <x:formula>Q43="Assured"</x:formula>
    </x:cfRule>
    <x:cfRule type="expression" dxfId="117" priority="38">
      <x:formula>Q43="Minor gap"</x:formula>
    </x:cfRule>
    <x:cfRule type="expression" dxfId="118" priority="39">
      <x:formula>Q43="Material gap"</x:formula>
    </x:cfRule>
    <x:cfRule type="expression" dxfId="119" priority="40">
      <x:formula>Q43="Major gap"</x:formula>
    </x:cfRule>
  </x:conditionalFormatting>
  <x:conditionalFormatting sqref="Q45:Q45">
    <x:cfRule type="expression" dxfId="120" priority="41">
      <x:formula>Q45="Assured"</x:formula>
    </x:cfRule>
    <x:cfRule type="expression" dxfId="121" priority="42">
      <x:formula>Q45="Minor gap"</x:formula>
    </x:cfRule>
    <x:cfRule type="expression" dxfId="122" priority="43">
      <x:formula>Q45="Material gap"</x:formula>
    </x:cfRule>
    <x:cfRule type="expression" dxfId="123" priority="44">
      <x:formula>Q45="Major gap"</x:formula>
    </x:cfRule>
  </x:conditionalFormatting>
  <x:conditionalFormatting sqref="Q47:Q47">
    <x:cfRule type="expression" dxfId="124" priority="45">
      <x:formula>Q47="Assured"</x:formula>
    </x:cfRule>
    <x:cfRule type="expression" dxfId="125" priority="46">
      <x:formula>Q47="Minor gap"</x:formula>
    </x:cfRule>
    <x:cfRule type="expression" dxfId="126" priority="47">
      <x:formula>Q47="Material gap"</x:formula>
    </x:cfRule>
    <x:cfRule type="expression" dxfId="127" priority="48">
      <x:formula>Q47="Major gap"</x:formula>
    </x:cfRule>
  </x:conditionalFormatting>
  <x:conditionalFormatting sqref="Q49:Q49">
    <x:cfRule type="expression" dxfId="128" priority="49">
      <x:formula>Q49="Assured"</x:formula>
    </x:cfRule>
    <x:cfRule type="expression" dxfId="129" priority="50">
      <x:formula>Q49="Minor gap"</x:formula>
    </x:cfRule>
    <x:cfRule type="expression" dxfId="130" priority="51">
      <x:formula>Q49="Material gap"</x:formula>
    </x:cfRule>
    <x:cfRule type="expression" dxfId="131" priority="52">
      <x:formula>Q49="Major gap"</x:formula>
    </x:cfRule>
  </x:conditionalFormatting>
  <x:conditionalFormatting sqref="Q51:Q51">
    <x:cfRule type="expression" dxfId="132" priority="53">
      <x:formula>Q51="Assured"</x:formula>
    </x:cfRule>
    <x:cfRule type="expression" dxfId="133" priority="54">
      <x:formula>Q51="Minor gap"</x:formula>
    </x:cfRule>
    <x:cfRule type="expression" dxfId="134" priority="55">
      <x:formula>Q51="Material gap"</x:formula>
    </x:cfRule>
    <x:cfRule type="expression" dxfId="135" priority="56">
      <x:formula>Q51="Major gap"</x:formula>
    </x:cfRule>
  </x:conditionalFormatting>
  <x:conditionalFormatting sqref="Q53:Q53">
    <x:cfRule type="expression" dxfId="136" priority="57">
      <x:formula>Q53="Assured"</x:formula>
    </x:cfRule>
    <x:cfRule type="expression" dxfId="137" priority="58">
      <x:formula>Q53="Minor gap"</x:formula>
    </x:cfRule>
    <x:cfRule type="expression" dxfId="138" priority="59">
      <x:formula>Q53="Material gap"</x:formula>
    </x:cfRule>
    <x:cfRule type="expression" dxfId="139" priority="60">
      <x:formula>Q53="Major gap"</x:formula>
    </x:cfRule>
  </x:conditionalFormatting>
  <x:conditionalFormatting sqref="Q55:Q55">
    <x:cfRule type="expression" dxfId="140" priority="61">
      <x:formula>Q55="Assured"</x:formula>
    </x:cfRule>
    <x:cfRule type="expression" dxfId="141" priority="62">
      <x:formula>Q55="Minor gap"</x:formula>
    </x:cfRule>
    <x:cfRule type="expression" dxfId="142" priority="63">
      <x:formula>Q55="Material gap"</x:formula>
    </x:cfRule>
    <x:cfRule type="expression" dxfId="143" priority="64">
      <x:formula>Q55="Major gap"</x:formula>
    </x:cfRule>
  </x:conditionalFormatting>
  <x:conditionalFormatting sqref="Q57:Q57">
    <x:cfRule type="expression" dxfId="144" priority="65">
      <x:formula>Q57="Assured"</x:formula>
    </x:cfRule>
    <x:cfRule type="expression" dxfId="145" priority="66">
      <x:formula>Q57="Minor gap"</x:formula>
    </x:cfRule>
    <x:cfRule type="expression" dxfId="146" priority="67">
      <x:formula>Q57="Material gap"</x:formula>
    </x:cfRule>
    <x:cfRule type="expression" dxfId="147" priority="68">
      <x:formula>Q57="Major gap"</x:formula>
    </x:cfRule>
  </x:conditionalFormatting>
  <x:conditionalFormatting sqref="Q59:Q59">
    <x:cfRule type="expression" dxfId="148" priority="69">
      <x:formula>Q59="Assured"</x:formula>
    </x:cfRule>
    <x:cfRule type="expression" dxfId="149" priority="70">
      <x:formula>Q59="Minor gap"</x:formula>
    </x:cfRule>
    <x:cfRule type="expression" dxfId="150" priority="71">
      <x:formula>Q59="Material gap"</x:formula>
    </x:cfRule>
    <x:cfRule type="expression" dxfId="151" priority="72">
      <x:formula>Q59="Major gap"</x:formula>
    </x:cfRule>
  </x:conditionalFormatting>
  <x:dataValidations count="72">
    <x:dataValidation type="list" sqref="L25">
      <x:formula1>"Yes,Partial,No,N/A,Unknown"</x:formula1>
    </x:dataValidation>
    <x:dataValidation type="list" sqref="M25">
      <x:formula1>"Yes,Partial,No,N/A,Unknown"</x:formula1>
    </x:dataValidation>
    <x:dataValidation type="list" sqref="N25">
      <x:formula1>"Yes,Partial,No,N/A,Unknown"</x:formula1>
    </x:dataValidation>
    <x:dataValidation type="list" sqref="O25">
      <x:formula1>"Yes,Partial,No,N/A,Unknown"</x:formula1>
    </x:dataValidation>
    <x:dataValidation type="list" sqref="L27">
      <x:formula1>"Yes,Partial,No,N/A,Unknown"</x:formula1>
    </x:dataValidation>
    <x:dataValidation type="list" sqref="M27">
      <x:formula1>"Yes,Partial,No,N/A,Unknown"</x:formula1>
    </x:dataValidation>
    <x:dataValidation type="list" sqref="N27">
      <x:formula1>"Yes,Partial,No,N/A,Unknown"</x:formula1>
    </x:dataValidation>
    <x:dataValidation type="list" sqref="O27">
      <x:formula1>"Yes,Partial,No,N/A,Unknown"</x:formula1>
    </x:dataValidation>
    <x:dataValidation type="list" sqref="L29">
      <x:formula1>"Yes,Partial,No,N/A,Unknown"</x:formula1>
    </x:dataValidation>
    <x:dataValidation type="list" sqref="M29">
      <x:formula1>"Yes,Partial,No,N/A,Unknown"</x:formula1>
    </x:dataValidation>
    <x:dataValidation type="list" sqref="N29">
      <x:formula1>"Yes,Partial,No,N/A,Unknown"</x:formula1>
    </x:dataValidation>
    <x:dataValidation type="list" sqref="O29">
      <x:formula1>"Yes,Partial,No,N/A,Unknown"</x:formula1>
    </x:dataValidation>
    <x:dataValidation type="list" sqref="L31">
      <x:formula1>"Yes,Partial,No,N/A,Unknown"</x:formula1>
    </x:dataValidation>
    <x:dataValidation type="list" sqref="M31">
      <x:formula1>"Yes,Partial,No,N/A,Unknown"</x:formula1>
    </x:dataValidation>
    <x:dataValidation type="list" sqref="N31">
      <x:formula1>"Yes,Partial,No,N/A,Unknown"</x:formula1>
    </x:dataValidation>
    <x:dataValidation type="list" sqref="O31">
      <x:formula1>"Yes,Partial,No,N/A,Unknown"</x:formula1>
    </x:dataValidation>
    <x:dataValidation type="list" sqref="L33">
      <x:formula1>"Yes,Partial,No,N/A,Unknown"</x:formula1>
    </x:dataValidation>
    <x:dataValidation type="list" sqref="M33">
      <x:formula1>"Yes,Partial,No,N/A,Unknown"</x:formula1>
    </x:dataValidation>
    <x:dataValidation type="list" sqref="N33">
      <x:formula1>"Yes,Partial,No,N/A,Unknown"</x:formula1>
    </x:dataValidation>
    <x:dataValidation type="list" sqref="O33">
      <x:formula1>"Yes,Partial,No,N/A,Unknown"</x:formula1>
    </x:dataValidation>
    <x:dataValidation type="list" sqref="L35">
      <x:formula1>"Yes,Partial,No,N/A,Unknown"</x:formula1>
    </x:dataValidation>
    <x:dataValidation type="list" sqref="M35">
      <x:formula1>"Yes,Partial,No,N/A,Unknown"</x:formula1>
    </x:dataValidation>
    <x:dataValidation type="list" sqref="N35">
      <x:formula1>"Yes,Partial,No,N/A,Unknown"</x:formula1>
    </x:dataValidation>
    <x:dataValidation type="list" sqref="O35">
      <x:formula1>"Yes,Partial,No,N/A,Unknown"</x:formula1>
    </x:dataValidation>
    <x:dataValidation type="list" sqref="L37">
      <x:formula1>"Yes,Partial,No,N/A,Unknown"</x:formula1>
    </x:dataValidation>
    <x:dataValidation type="list" sqref="M37">
      <x:formula1>"Yes,Partial,No,N/A,Unknown"</x:formula1>
    </x:dataValidation>
    <x:dataValidation type="list" sqref="N37">
      <x:formula1>"Yes,Partial,No,N/A,Unknown"</x:formula1>
    </x:dataValidation>
    <x:dataValidation type="list" sqref="O37">
      <x:formula1>"Yes,Partial,No,N/A,Unknown"</x:formula1>
    </x:dataValidation>
    <x:dataValidation type="list" sqref="L39">
      <x:formula1>"Yes,Partial,No,N/A,Unknown"</x:formula1>
    </x:dataValidation>
    <x:dataValidation type="list" sqref="M39">
      <x:formula1>"Yes,Partial,No,N/A,Unknown"</x:formula1>
    </x:dataValidation>
    <x:dataValidation type="list" sqref="N39">
      <x:formula1>"Yes,Partial,No,N/A,Unknown"</x:formula1>
    </x:dataValidation>
    <x:dataValidation type="list" sqref="O39">
      <x:formula1>"Yes,Partial,No,N/A,Unknown"</x:formula1>
    </x:dataValidation>
    <x:dataValidation type="list" sqref="L41">
      <x:formula1>"Yes,Partial,No,N/A,Unknown"</x:formula1>
    </x:dataValidation>
    <x:dataValidation type="list" sqref="M41">
      <x:formula1>"Yes,Partial,No,N/A,Unknown"</x:formula1>
    </x:dataValidation>
    <x:dataValidation type="list" sqref="N41">
      <x:formula1>"Yes,Partial,No,N/A,Unknown"</x:formula1>
    </x:dataValidation>
    <x:dataValidation type="list" sqref="O41">
      <x:formula1>"Yes,Partial,No,N/A,Unknown"</x:formula1>
    </x:dataValidation>
    <x:dataValidation type="list" sqref="L43">
      <x:formula1>"Yes,Partial,No,N/A,Unknown"</x:formula1>
    </x:dataValidation>
    <x:dataValidation type="list" sqref="M43">
      <x:formula1>"Yes,Partial,No,N/A,Unknown"</x:formula1>
    </x:dataValidation>
    <x:dataValidation type="list" sqref="N43">
      <x:formula1>"Yes,Partial,No,N/A,Unknown"</x:formula1>
    </x:dataValidation>
    <x:dataValidation type="list" sqref="O43">
      <x:formula1>"Yes,Partial,No,N/A,Unknown"</x:formula1>
    </x:dataValidation>
    <x:dataValidation type="list" sqref="L45">
      <x:formula1>"Yes,Partial,No,N/A,Unknown"</x:formula1>
    </x:dataValidation>
    <x:dataValidation type="list" sqref="M45">
      <x:formula1>"Yes,Partial,No,N/A,Unknown"</x:formula1>
    </x:dataValidation>
    <x:dataValidation type="list" sqref="N45">
      <x:formula1>"Yes,Partial,No,N/A,Unknown"</x:formula1>
    </x:dataValidation>
    <x:dataValidation type="list" sqref="O45">
      <x:formula1>"Yes,Partial,No,N/A,Unknown"</x:formula1>
    </x:dataValidation>
    <x:dataValidation type="list" sqref="L47">
      <x:formula1>"Yes,Partial,No,N/A,Unknown"</x:formula1>
    </x:dataValidation>
    <x:dataValidation type="list" sqref="M47">
      <x:formula1>"Yes,Partial,No,N/A,Unknown"</x:formula1>
    </x:dataValidation>
    <x:dataValidation type="list" sqref="N47">
      <x:formula1>"Yes,Partial,No,N/A,Unknown"</x:formula1>
    </x:dataValidation>
    <x:dataValidation type="list" sqref="O47">
      <x:formula1>"Yes,Partial,No,N/A,Unknown"</x:formula1>
    </x:dataValidation>
    <x:dataValidation type="list" sqref="L49">
      <x:formula1>"Yes,Partial,No,N/A,Unknown"</x:formula1>
    </x:dataValidation>
    <x:dataValidation type="list" sqref="M49">
      <x:formula1>"Yes,Partial,No,N/A,Unknown"</x:formula1>
    </x:dataValidation>
    <x:dataValidation type="list" sqref="N49">
      <x:formula1>"Yes,Partial,No,N/A,Unknown"</x:formula1>
    </x:dataValidation>
    <x:dataValidation type="list" sqref="O49">
      <x:formula1>"Yes,Partial,No,N/A,Unknown"</x:formula1>
    </x:dataValidation>
    <x:dataValidation type="list" sqref="L51">
      <x:formula1>"Yes,Partial,No,N/A,Unknown"</x:formula1>
    </x:dataValidation>
    <x:dataValidation type="list" sqref="M51">
      <x:formula1>"Yes,Partial,No,N/A,Unknown"</x:formula1>
    </x:dataValidation>
    <x:dataValidation type="list" sqref="N51">
      <x:formula1>"Yes,Partial,No,N/A,Unknown"</x:formula1>
    </x:dataValidation>
    <x:dataValidation type="list" sqref="O51">
      <x:formula1>"Yes,Partial,No,N/A,Unknown"</x:formula1>
    </x:dataValidation>
    <x:dataValidation type="list" sqref="L53">
      <x:formula1>"Yes,Partial,No,N/A,Unknown"</x:formula1>
    </x:dataValidation>
    <x:dataValidation type="list" sqref="M53">
      <x:formula1>"Yes,Partial,No,N/A,Unknown"</x:formula1>
    </x:dataValidation>
    <x:dataValidation type="list" sqref="N53">
      <x:formula1>"Yes,Partial,No,N/A,Unknown"</x:formula1>
    </x:dataValidation>
    <x:dataValidation type="list" sqref="O53">
      <x:formula1>"Yes,Partial,No,N/A,Unknown"</x:formula1>
    </x:dataValidation>
    <x:dataValidation type="list" sqref="L55">
      <x:formula1>"Yes,Partial,No,N/A,Unknown"</x:formula1>
    </x:dataValidation>
    <x:dataValidation type="list" sqref="M55">
      <x:formula1>"Yes,Partial,No,N/A,Unknown"</x:formula1>
    </x:dataValidation>
    <x:dataValidation type="list" sqref="N55">
      <x:formula1>"Yes,Partial,No,N/A,Unknown"</x:formula1>
    </x:dataValidation>
    <x:dataValidation type="list" sqref="O55">
      <x:formula1>"Yes,Partial,No,N/A,Unknown"</x:formula1>
    </x:dataValidation>
    <x:dataValidation type="list" sqref="L57">
      <x:formula1>"Yes,Partial,No,N/A,Unknown"</x:formula1>
    </x:dataValidation>
    <x:dataValidation type="list" sqref="M57">
      <x:formula1>"Yes,Partial,No,N/A,Unknown"</x:formula1>
    </x:dataValidation>
    <x:dataValidation type="list" sqref="N57">
      <x:formula1>"Yes,Partial,No,N/A,Unknown"</x:formula1>
    </x:dataValidation>
    <x:dataValidation type="list" sqref="O57">
      <x:formula1>"Yes,Partial,No,N/A,Unknown"</x:formula1>
    </x:dataValidation>
    <x:dataValidation type="list" sqref="L59">
      <x:formula1>"Yes,Partial,No,N/A,Unknown"</x:formula1>
    </x:dataValidation>
    <x:dataValidation type="list" sqref="M59">
      <x:formula1>"Yes,Partial,No,N/A,Unknown"</x:formula1>
    </x:dataValidation>
    <x:dataValidation type="list" sqref="N59">
      <x:formula1>"Yes,Partial,No,N/A,Unknown"</x:formula1>
    </x:dataValidation>
    <x:dataValidation type="list" sqref="O59">
      <x:formula1>"Yes,Partial,No,N/A,Unknown"</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9" hidden="0" customWidth="1"/>
    <x:col min="7" max="7" width="24" hidden="0" customWidth="1"/>
    <x:col min="8" max="8" width="34" hidden="0" customWidth="1"/>
    <x:col min="9" max="9" width="34" hidden="0" customWidth="1"/>
    <x:col min="10" max="10" width="36" hidden="0" customWidth="1"/>
    <x:col min="11" max="11" width="7" hidden="0" customWidth="1"/>
    <x:col min="12" max="12" width="10" hidden="0" customWidth="1"/>
    <x:col min="13" max="13" width="12" hidden="0" customWidth="1"/>
    <x:col min="14" max="14" width="10" hidden="0" customWidth="1"/>
    <x:col min="15" max="15" width="10" hidden="0" customWidth="1"/>
    <x:col min="16" max="16" width="9" hidden="0" customWidth="1"/>
    <x:col min="17" max="17" width="13" hidden="0" customWidth="1"/>
    <x:col min="18" max="18" width="18" hidden="0" customWidth="1"/>
    <x:col min="19" max="19" width="34" hidden="0" customWidth="1"/>
    <x:col min="20" max="20" width="28" hidden="0" customWidth="1"/>
    <x:col min="21" max="21" width="16" hidden="0" customWidth="1"/>
    <x:col min="22" max="22" width="13" hidden="0" customWidth="1"/>
    <x:col min="23" max="23" width="16"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Clause 8 Assurance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Control operational delivery so requirements are understood, flowed down, realised, verified and protected.</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ASSURANCE SCORE</x:v>
      </x:c>
      <x:c r="L7" s="40"/>
      <x:c r="M7" s="40"/>
      <x:c r="N7" s="40"/>
      <x:c r="O7" s="2"/>
      <x:c r="P7" s="55" t="str">
        <x:v>CONTROLS ASSURED</x:v>
      </x:c>
      <x:c r="Q7" s="40"/>
      <x:c r="R7" s="40"/>
      <x:c r="S7" s="40"/>
      <x:c r="T7" s="2"/>
      <x:c r="U7" s="55" t="str">
        <x:v>EVIDENCE COVERAGE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COUNT('_ENGINE'!M40:M73)/34</x:f>
        <x:v>1</x:v>
      </x:c>
      <x:c r="G9" s="40"/>
      <x:c r="H9" s="40"/>
      <x:c r="I9" s="40"/>
      <x:c r="J9" s="2"/>
      <x:c r="K9" s="60" t="n">
        <x:f>IFERROR(AVERAGE('_ENGINE'!M40:M73)/100,0)</x:f>
        <x:v>0</x:v>
      </x:c>
      <x:c r="L9" s="40"/>
      <x:c r="M9" s="40"/>
      <x:c r="N9" s="40"/>
      <x:c r="O9" s="2"/>
      <x:c r="P9" s="60" t="n">
        <x:f>COUNTIF('_ENGINE'!N40:N73,"Assured")/34</x:f>
        <x:v>0</x:v>
      </x:c>
      <x:c r="Q9" s="40"/>
      <x:c r="R9" s="40"/>
      <x:c r="S9" s="40"/>
      <x:c r="T9" s="2"/>
      <x:c r="U9" s="60" t="n">
        <x:f>COUNTIF('_ENGINE'!K40:K73,"&lt;&gt;")/34</x:f>
        <x:v>1</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REPT("█",ROUND((COUNT('_ENGINE'!M40:M73)/34)*20,0))&amp;REPT("·",20-ROUND((COUNT('_ENGINE'!M40:M73)/34)*20,0))</x:f>
        <x:v>████████████████████</x:v>
      </x:c>
      <x:c r="G11" s="40"/>
      <x:c r="H11" s="40"/>
      <x:c r="I11" s="40"/>
      <x:c r="J11" s="2"/>
      <x:c r="K11" s="69" t="str">
        <x:f>REPT("█",ROUND((IFERROR(AVERAGE('_ENGINE'!M40:M73)/100,0))*20,0))&amp;REPT("·",20-ROUND((IFERROR(AVERAGE('_ENGINE'!M40:M73)/100,0))*20,0))</x:f>
        <x:v>····················</x:v>
      </x:c>
      <x:c r="L11" s="40"/>
      <x:c r="M11" s="40"/>
      <x:c r="N11" s="40"/>
      <x:c r="O11" s="2"/>
      <x:c r="P11" s="77" t="str">
        <x:f>REPT("█",ROUND((COUNTIF('_ENGINE'!N40:N73,"Assured")/34)*20,0))&amp;REPT("·",20-ROUND((COUNTIF('_ENGINE'!N40:N73,"Assured")/34)*20,0))</x:f>
        <x:v>····················</x:v>
      </x:c>
      <x:c r="Q11" s="40"/>
      <x:c r="R11" s="40"/>
      <x:c r="S11" s="40"/>
      <x:c r="T11" s="2"/>
      <x:c r="U11" s="73" t="str">
        <x:f>REPT("█",ROUND((COUNTIF('_ENGINE'!K40:K73,"&lt;&gt;")/34)*20,0))&amp;REPT("·",20-ROUND((COUNTIF('_ENGINE'!K40:K73,"&lt;&gt;")/34)*20,0))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54" t="str">
        <x:v>MAJOR GAPS</x:v>
      </x:c>
      <x:c r="G15" s="40"/>
      <x:c r="H15" s="40"/>
      <x:c r="I15" s="40"/>
      <x:c r="J15" s="2"/>
      <x:c r="K15" s="54" t="str">
        <x:v>MATERIAL GAPS</x:v>
      </x:c>
      <x:c r="L15" s="40"/>
      <x:c r="M15" s="40"/>
      <x:c r="N15" s="40"/>
      <x:c r="O15" s="2"/>
      <x:c r="P15" s="54" t="str">
        <x:v>OPEN ACTIONS</x:v>
      </x:c>
      <x:c r="Q15" s="40"/>
      <x:c r="R15" s="40"/>
      <x:c r="S15" s="40"/>
      <x:c r="T15" s="2"/>
      <x:c r="U15" s="54" t="str">
        <x:v>OBLIGATION INDICATORS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95" t="n">
        <x:f>COUNTIF('_ENGINE'!N40:N73,"Major gap")</x:f>
        <x:v>0</x:v>
      </x:c>
      <x:c r="G17" s="40"/>
      <x:c r="H17" s="40"/>
      <x:c r="I17" s="40"/>
      <x:c r="J17" s="2"/>
      <x:c r="K17" s="99" t="n">
        <x:f>COUNTIF('_ENGINE'!N40:N73,"Material gap")</x:f>
        <x:v>0</x:v>
      </x:c>
      <x:c r="L17" s="40"/>
      <x:c r="M17" s="40"/>
      <x:c r="N17" s="40"/>
      <x:c r="O17" s="2"/>
      <x:c r="P17" s="103" t="n">
        <x:f>COUNTIF('_ENGINE'!U40:U73,"Open")+COUNTIF('_ENGINE'!U40:U73,"In progress")+COUNTIF('_ENGINE'!U40:U73,"Awaiting evidence")+COUNTIF('_ENGINE'!U40:U73,"Effectiveness review")</x:f>
        <x:v>0</x:v>
      </x:c>
      <x:c r="Q17" s="40"/>
      <x:c r="R17" s="40"/>
      <x:c r="S17" s="40"/>
      <x:c r="T17" s="2"/>
      <x:c r="U17" s="107" t="n">
        <x:f>SUM('_ENGINE'!H40:H73)</x:f>
        <x:v>113</x:v>
      </x:c>
      <x:c r="V17" s="40"/>
      <x:c r="W17" s="2"/>
    </x:row>
    <x:row r="18">
      <x:c r="A18" s="19"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19"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12" t="str">
        <x:v>CLAUSE</x:v>
      </x:c>
      <x:c r="G22" s="112" t="str">
        <x:v>MODULE</x:v>
      </x:c>
      <x:c r="H22" s="112" t="str">
        <x:v>INTENT / PURPOSE</x:v>
      </x:c>
      <x:c r="I22" s="112" t="str">
        <x:v>WHAT GOOD LOOKS LIKE</x:v>
      </x:c>
      <x:c r="J22" s="112" t="str">
        <x:v>EVIDENCE TO SEEK</x:v>
      </x:c>
      <x:c r="K22" s="112" t="str">
        <x:v>REQS</x:v>
      </x:c>
      <x:c r="L22" s="112" t="str">
        <x:v>DEFINED</x:v>
      </x:c>
      <x:c r="M22" s="112" t="str">
        <x:v>IMPLEMENTED</x:v>
      </x:c>
      <x:c r="N22" s="112" t="str">
        <x:v>EVIDENCED</x:v>
      </x:c>
      <x:c r="O22" s="112" t="str">
        <x:v>EFFECTIVE</x:v>
      </x:c>
      <x:c r="P22" s="112" t="str">
        <x:v>SCORE</x:v>
      </x:c>
      <x:c r="Q22" s="112" t="str">
        <x:v>RESULT</x:v>
      </x:c>
      <x:c r="R22" s="112" t="str">
        <x:v>PRIMARY GAP</x:v>
      </x:c>
      <x:c r="S22" s="112" t="str">
        <x:v>RECOMMENDED RESPONSE</x:v>
      </x:c>
      <x:c r="T22" s="112" t="str">
        <x:v>ASSESSOR NOTES</x:v>
      </x:c>
      <x:c r="U22" s="112" t="str">
        <x:v>OWNER</x:v>
      </x:c>
      <x:c r="V22" s="112" t="str">
        <x:v>DUE</x:v>
      </x:c>
      <x:c r="W22" s="112" t="str">
        <x:v>STATUS</x:v>
      </x:c>
    </x:row>
    <x:row r="23">
      <x:c r="A23" s="4"/>
      <x:c r="B23" s="4"/>
      <x:c r="C23" s="4"/>
      <x:c r="D23" s="4"/>
      <x:c r="E23" s="2"/>
      <x:c r="F23" s="22"/>
      <x:c r="G23" s="22"/>
      <x:c r="H23" s="22"/>
      <x:c r="I23" s="22"/>
      <x:c r="J23" s="22"/>
      <x:c r="K23" s="22"/>
      <x:c r="L23" s="22"/>
      <x:c r="M23" s="22"/>
      <x:c r="N23" s="22"/>
      <x:c r="O23" s="22"/>
      <x:c r="P23" s="22"/>
      <x:c r="Q23" s="22"/>
      <x:c r="R23" s="22"/>
      <x:c r="S23" s="22"/>
      <x:c r="T23" s="22"/>
      <x:c r="U23" s="22"/>
      <x:c r="V23" s="22"/>
      <x:c r="W23" s="22"/>
    </x:row>
    <x:row r="24">
      <x:c r="A24" s="19" t="str">
        <x:v>CLAUSE 7</x:v>
      </x:c>
      <x:c r="B24" s="4"/>
      <x:c r="C24" s="4"/>
      <x:c r="D24" s="4"/>
      <x:c r="E24" s="2"/>
      <x:c r="F24" s="2"/>
      <x:c r="G24" s="2"/>
      <x:c r="H24" s="2"/>
      <x:c r="I24" s="2"/>
      <x:c r="J24" s="2"/>
      <x:c r="K24" s="2"/>
      <x:c r="L24" s="2"/>
      <x:c r="M24" s="2"/>
      <x:c r="N24" s="2"/>
      <x:c r="O24" s="2"/>
      <x:c r="P24" s="2"/>
      <x:c r="Q24" s="2"/>
      <x:c r="R24" s="2"/>
      <x:c r="S24" s="2"/>
      <x:c r="T24" s="2"/>
      <x:c r="U24" s="2"/>
      <x:c r="V24" s="2"/>
      <x:c r="W24" s="2"/>
    </x:row>
    <x:row r="25" ht="50" customHeight="1">
      <x:c r="A25" s="4"/>
      <x:c r="B25" s="4"/>
      <x:c r="C25" s="4"/>
      <x:c r="D25" s="4"/>
      <x:c r="E25" s="2"/>
      <x:c r="F25" s="118" t="str">
        <x:v>8.1</x:v>
      </x:c>
      <x:c r="G25" s="118" t="str">
        <x:v>Operational planning and control</x:v>
      </x:c>
      <x:c r="H25" s="122" t="str">
        <x:v>Control operational delivery so requirements are understood, flowed down, realised, verified and protected. Focus: operational planning and control.</x:v>
      </x:c>
      <x:c r="I25" s="122" t="str">
        <x:v>The control is clearly owned, consistently implemented, objectively evidenced and demonstrably effective.</x:v>
      </x:c>
      <x:c r="J25" s="122" t="str">
        <x:v>Applicable process documents, records, performance data, interviews and observed implementation.</x:v>
      </x:c>
      <x:c r="K25" s="118" t="n">
        <x:v>1</x:v>
      </x:c>
      <x:c r="L25" s="118"/>
      <x:c r="M25" s="118"/>
      <x:c r="N25" s="118"/>
      <x:c r="O25" s="118"/>
      <x:c r="P25" s="124" t="n">
        <x:f>'_ENGINE'!M40</x:f>
        <x:v>0</x:v>
      </x:c>
      <x:c r="Q25" s="118" t="n">
        <x:f>'_ENGINE'!N40</x:f>
        <x:v>0</x:v>
      </x:c>
      <x:c r="R25" s="118" t="n">
        <x:f>'_ENGINE'!O40</x:f>
        <x:v>0</x:v>
      </x:c>
      <x:c r="S25" s="118" t="n">
        <x:f>'_ENGINE'!P40</x:f>
        <x:v>0</x:v>
      </x:c>
      <x:c r="T25" s="118"/>
      <x:c r="U25" s="118" t="n">
        <x:f>'_ENGINE'!R40</x:f>
        <x:v>0</x:v>
      </x:c>
      <x:c r="V25" s="118" t="n">
        <x:f>'_ENGINE'!S40</x:f>
        <x:v>0</x:v>
      </x:c>
      <x:c r="W25" s="118" t="str">
        <x:f>'_ENGINE'!U40</x:f>
      </x:c>
    </x:row>
    <x:row r="26" ht="7" customHeight="1">
      <x:c r="A26" s="4"/>
      <x:c r="B26" s="4"/>
      <x:c r="C26" s="4"/>
      <x:c r="D26" s="4"/>
      <x:c r="E26" s="2"/>
      <x:c r="F26" s="2"/>
      <x:c r="G26" s="2"/>
      <x:c r="H26" s="2"/>
      <x:c r="I26" s="2"/>
      <x:c r="J26" s="2"/>
      <x:c r="K26" s="2"/>
      <x:c r="L26" s="2"/>
      <x:c r="M26" s="2"/>
      <x:c r="N26" s="2"/>
      <x:c r="O26" s="2"/>
      <x:c r="P26" s="2"/>
      <x:c r="Q26" s="2"/>
      <x:c r="R26" s="2"/>
      <x:c r="S26" s="2"/>
      <x:c r="T26" s="2"/>
      <x:c r="U26" s="2"/>
      <x:c r="V26" s="2"/>
      <x:c r="W26" s="2"/>
    </x:row>
    <x:row r="27" ht="50" customHeight="1">
      <x:c r="A27" s="25" t="str">
        <x:v>CLAUSE 8</x:v>
      </x:c>
      <x:c r="B27" s="4"/>
      <x:c r="C27" s="4"/>
      <x:c r="D27" s="4"/>
      <x:c r="E27" s="2"/>
      <x:c r="F27" s="129" t="str">
        <x:v>8.1.1</x:v>
      </x:c>
      <x:c r="G27" s="129" t="str">
        <x:v>Operational risk management</x:v>
      </x:c>
      <x:c r="H27" s="134" t="str">
        <x:v>Control operational delivery so requirements are understood, flowed down, realised, verified and protected. Focus: operational risk management.</x:v>
      </x:c>
      <x:c r="I27" s="134" t="str">
        <x:v>Risk is actively managed through proportionate actions with ownership and verified effectiveness.</x:v>
      </x:c>
      <x:c r="J27" s="134" t="str">
        <x:v>Risk identification, assessment, mitigation, ownership, escalation, residual risk and effectiveness review.</x:v>
      </x:c>
      <x:c r="K27" s="129" t="n">
        <x:v>1</x:v>
      </x:c>
      <x:c r="L27" s="129"/>
      <x:c r="M27" s="129"/>
      <x:c r="N27" s="129"/>
      <x:c r="O27" s="129"/>
      <x:c r="P27" s="136" t="n">
        <x:f>'_ENGINE'!M41</x:f>
        <x:v>0</x:v>
      </x:c>
      <x:c r="Q27" s="129" t="n">
        <x:f>'_ENGINE'!N41</x:f>
        <x:v>0</x:v>
      </x:c>
      <x:c r="R27" s="129" t="n">
        <x:f>'_ENGINE'!O41</x:f>
        <x:v>0</x:v>
      </x:c>
      <x:c r="S27" s="129" t="n">
        <x:f>'_ENGINE'!P41</x:f>
        <x:v>0</x:v>
      </x:c>
      <x:c r="T27" s="129"/>
      <x:c r="U27" s="129" t="n">
        <x:f>'_ENGINE'!R41</x:f>
        <x:v>0</x:v>
      </x:c>
      <x:c r="V27" s="129" t="n">
        <x:f>'_ENGINE'!S41</x:f>
        <x:v>0</x:v>
      </x:c>
      <x:c r="W27" s="129" t="str">
        <x:f>'_ENGINE'!U41</x:f>
      </x:c>
    </x:row>
    <x:row r="28" ht="7" customHeight="1">
      <x:c r="A28" s="4"/>
      <x:c r="B28" s="4"/>
      <x:c r="C28" s="4"/>
      <x:c r="D28" s="4"/>
      <x:c r="E28" s="2"/>
      <x:c r="F28" s="2"/>
      <x:c r="G28" s="2"/>
      <x:c r="H28" s="2"/>
      <x:c r="I28" s="2"/>
      <x:c r="J28" s="2"/>
      <x:c r="K28" s="2"/>
      <x:c r="L28" s="2"/>
      <x:c r="M28" s="2"/>
      <x:c r="N28" s="2"/>
      <x:c r="O28" s="2"/>
      <x:c r="P28" s="2"/>
      <x:c r="Q28" s="2"/>
      <x:c r="R28" s="2"/>
      <x:c r="S28" s="2"/>
      <x:c r="T28" s="2"/>
      <x:c r="U28" s="2"/>
      <x:c r="V28" s="2"/>
      <x:c r="W28" s="2"/>
    </x:row>
    <x:row r="29" ht="50" customHeight="1">
      <x:c r="A29" s="4"/>
      <x:c r="B29" s="4"/>
      <x:c r="C29" s="4"/>
      <x:c r="D29" s="4"/>
      <x:c r="E29" s="2"/>
      <x:c r="F29" s="118" t="str">
        <x:v>8.1.2</x:v>
      </x:c>
      <x:c r="G29" s="118" t="str">
        <x:v>Configuration management</x:v>
      </x:c>
      <x:c r="H29" s="122" t="str">
        <x:v>Control operational delivery so requirements are understood, flowed down, realised, verified and protected. Focus: configuration management.</x:v>
      </x:c>
      <x:c r="I29" s="122" t="str">
        <x:v>The control is clearly owned, consistently implemented, objectively evidenced and demonstrably effective.</x:v>
      </x:c>
      <x:c r="J29" s="122" t="str">
        <x:v>Configuration baseline, identification, status accounting, change control and configuration-audit evidence.</x:v>
      </x:c>
      <x:c r="K29" s="118" t="n">
        <x:v>1</x:v>
      </x:c>
      <x:c r="L29" s="118"/>
      <x:c r="M29" s="118"/>
      <x:c r="N29" s="118"/>
      <x:c r="O29" s="118"/>
      <x:c r="P29" s="124" t="n">
        <x:f>'_ENGINE'!M42</x:f>
        <x:v>0</x:v>
      </x:c>
      <x:c r="Q29" s="118" t="n">
        <x:f>'_ENGINE'!N42</x:f>
        <x:v>0</x:v>
      </x:c>
      <x:c r="R29" s="118" t="n">
        <x:f>'_ENGINE'!O42</x:f>
        <x:v>0</x:v>
      </x:c>
      <x:c r="S29" s="118" t="n">
        <x:f>'_ENGINE'!P42</x:f>
        <x:v>0</x:v>
      </x:c>
      <x:c r="T29" s="118"/>
      <x:c r="U29" s="118" t="n">
        <x:f>'_ENGINE'!R42</x:f>
        <x:v>0</x:v>
      </x:c>
      <x:c r="V29" s="118" t="n">
        <x:f>'_ENGINE'!S42</x:f>
        <x:v>0</x:v>
      </x:c>
      <x:c r="W29" s="118" t="str">
        <x:f>'_ENGINE'!U42</x:f>
      </x:c>
    </x:row>
    <x:row r="30" ht="7" customHeight="1">
      <x:c r="A30" s="19" t="str">
        <x:v>CLAUSE 9</x:v>
      </x:c>
      <x:c r="B30" s="4"/>
      <x:c r="C30" s="4"/>
      <x:c r="D30" s="4"/>
      <x:c r="E30" s="2"/>
      <x:c r="F30" s="2"/>
      <x:c r="G30" s="2"/>
      <x:c r="H30" s="2"/>
      <x:c r="I30" s="2"/>
      <x:c r="J30" s="2"/>
      <x:c r="K30" s="2"/>
      <x:c r="L30" s="2"/>
      <x:c r="M30" s="2"/>
      <x:c r="N30" s="2"/>
      <x:c r="O30" s="2"/>
      <x:c r="P30" s="2"/>
      <x:c r="Q30" s="2"/>
      <x:c r="R30" s="2"/>
      <x:c r="S30" s="2"/>
      <x:c r="T30" s="2"/>
      <x:c r="U30" s="2"/>
      <x:c r="V30" s="2"/>
      <x:c r="W30" s="2"/>
    </x:row>
    <x:row r="31" ht="50" customHeight="1">
      <x:c r="A31" s="4"/>
      <x:c r="B31" s="4"/>
      <x:c r="C31" s="4"/>
      <x:c r="D31" s="4"/>
      <x:c r="E31" s="2"/>
      <x:c r="F31" s="129" t="str">
        <x:v>8.1.3</x:v>
      </x:c>
      <x:c r="G31" s="129" t="str">
        <x:v>Product safety</x:v>
      </x:c>
      <x:c r="H31" s="134" t="str">
        <x:v>Control operational delivery so requirements are understood, flowed down, realised, verified and protected. Focus: product safety.</x:v>
      </x:c>
      <x:c r="I31" s="134" t="str">
        <x:v>The control is clearly owned, consistently implemented, objectively evidenced and demonstrably effective.</x:v>
      </x:c>
      <x:c r="J31" s="134" t="str">
        <x:v>Safety responsibilities, hazard/risk controls, escalation/reporting, communication and competence/awareness evidence.</x:v>
      </x:c>
      <x:c r="K31" s="129" t="n">
        <x:v>1</x:v>
      </x:c>
      <x:c r="L31" s="129"/>
      <x:c r="M31" s="129"/>
      <x:c r="N31" s="129"/>
      <x:c r="O31" s="129"/>
      <x:c r="P31" s="136" t="n">
        <x:f>'_ENGINE'!M43</x:f>
        <x:v>0</x:v>
      </x:c>
      <x:c r="Q31" s="129" t="n">
        <x:f>'_ENGINE'!N43</x:f>
        <x:v>0</x:v>
      </x:c>
      <x:c r="R31" s="129" t="n">
        <x:f>'_ENGINE'!O43</x:f>
        <x:v>0</x:v>
      </x:c>
      <x:c r="S31" s="129" t="n">
        <x:f>'_ENGINE'!P43</x:f>
        <x:v>0</x:v>
      </x:c>
      <x:c r="T31" s="129"/>
      <x:c r="U31" s="129" t="n">
        <x:f>'_ENGINE'!R43</x:f>
        <x:v>0</x:v>
      </x:c>
      <x:c r="V31" s="129" t="n">
        <x:f>'_ENGINE'!S43</x:f>
        <x:v>0</x:v>
      </x:c>
      <x:c r="W31" s="129" t="str">
        <x:f>'_ENGINE'!U43</x:f>
      </x:c>
    </x:row>
    <x:row r="32" ht="7" customHeight="1">
      <x:c r="A32" s="4"/>
      <x:c r="B32" s="4"/>
      <x:c r="C32" s="4"/>
      <x:c r="D32" s="4"/>
      <x:c r="E32" s="2"/>
      <x:c r="F32" s="2"/>
      <x:c r="G32" s="2"/>
      <x:c r="H32" s="2"/>
      <x:c r="I32" s="2"/>
      <x:c r="J32" s="2"/>
      <x:c r="K32" s="2"/>
      <x:c r="L32" s="2"/>
      <x:c r="M32" s="2"/>
      <x:c r="N32" s="2"/>
      <x:c r="O32" s="2"/>
      <x:c r="P32" s="2"/>
      <x:c r="Q32" s="2"/>
      <x:c r="R32" s="2"/>
      <x:c r="S32" s="2"/>
      <x:c r="T32" s="2"/>
      <x:c r="U32" s="2"/>
      <x:c r="V32" s="2"/>
      <x:c r="W32" s="2"/>
    </x:row>
    <x:row r="33" ht="50" customHeight="1">
      <x:c r="A33" s="19" t="str">
        <x:v>CLAUSE 10</x:v>
      </x:c>
      <x:c r="B33" s="4"/>
      <x:c r="C33" s="4"/>
      <x:c r="D33" s="4"/>
      <x:c r="E33" s="2"/>
      <x:c r="F33" s="118" t="str">
        <x:v>8.1.4</x:v>
      </x:c>
      <x:c r="G33" s="118" t="str">
        <x:v>Counterfeit parts prevention</x:v>
      </x:c>
      <x:c r="H33" s="122" t="str">
        <x:v>Control operational delivery so requirements are understood, flowed down, realised, verified and protected. Focus: counterfeit parts prevention.</x:v>
      </x:c>
      <x:c r="I33" s="122" t="str">
        <x:v>The control is clearly owned, consistently implemented, objectively evidenced and demonstrably effective.</x:v>
      </x:c>
      <x:c r="J33" s="122" t="str">
        <x:v>Approved sources, traceability, obsolescence controls, verification/testing, quarantine and reporting evidence.</x:v>
      </x:c>
      <x:c r="K33" s="118" t="n">
        <x:v>1</x:v>
      </x:c>
      <x:c r="L33" s="118"/>
      <x:c r="M33" s="118"/>
      <x:c r="N33" s="118"/>
      <x:c r="O33" s="118"/>
      <x:c r="P33" s="124" t="n">
        <x:f>'_ENGINE'!M44</x:f>
        <x:v>0</x:v>
      </x:c>
      <x:c r="Q33" s="118" t="n">
        <x:f>'_ENGINE'!N44</x:f>
        <x:v>0</x:v>
      </x:c>
      <x:c r="R33" s="118" t="n">
        <x:f>'_ENGINE'!O44</x:f>
        <x:v>0</x:v>
      </x:c>
      <x:c r="S33" s="118" t="n">
        <x:f>'_ENGINE'!P44</x:f>
        <x:v>0</x:v>
      </x:c>
      <x:c r="T33" s="118"/>
      <x:c r="U33" s="118" t="n">
        <x:f>'_ENGINE'!R44</x:f>
        <x:v>0</x:v>
      </x:c>
      <x:c r="V33" s="118" t="n">
        <x:f>'_ENGINE'!S44</x:f>
        <x:v>0</x:v>
      </x:c>
      <x:c r="W33" s="118" t="str">
        <x:f>'_ENGINE'!U44</x:f>
      </x:c>
    </x:row>
    <x:row r="34" ht="7" customHeight="1">
      <x:c r="A34" s="4"/>
      <x:c r="B34" s="4"/>
      <x:c r="C34" s="4"/>
      <x:c r="D34" s="4"/>
      <x:c r="E34" s="2"/>
      <x:c r="F34" s="2"/>
      <x:c r="G34" s="2"/>
      <x:c r="H34" s="2"/>
      <x:c r="I34" s="2"/>
      <x:c r="J34" s="2"/>
      <x:c r="K34" s="2"/>
      <x:c r="L34" s="2"/>
      <x:c r="M34" s="2"/>
      <x:c r="N34" s="2"/>
      <x:c r="O34" s="2"/>
      <x:c r="P34" s="2"/>
      <x:c r="Q34" s="2"/>
      <x:c r="R34" s="2"/>
      <x:c r="S34" s="2"/>
      <x:c r="T34" s="2"/>
      <x:c r="U34" s="2"/>
      <x:c r="V34" s="2"/>
      <x:c r="W34" s="2"/>
    </x:row>
    <x:row r="35" ht="50" customHeight="1">
      <x:c r="A35" s="4"/>
      <x:c r="B35" s="4"/>
      <x:c r="C35" s="4"/>
      <x:c r="D35" s="4"/>
      <x:c r="E35" s="2"/>
      <x:c r="F35" s="129" t="str">
        <x:v>8.2</x:v>
      </x:c>
      <x:c r="G35" s="129" t="str">
        <x:v>Requirements for products and services</x:v>
      </x:c>
      <x:c r="H35" s="134" t="str">
        <x:v>Control operational delivery so requirements are understood, flowed down, realised, verified and protected. Focus: requirements for products and services.</x:v>
      </x:c>
      <x:c r="I35" s="134" t="str">
        <x:v>The control is clearly owned, consistently implemented, objectively evidenced and demonstrably effective.</x:v>
      </x:c>
      <x:c r="J35" s="134" t="str">
        <x:v>Applicable process documents, records, performance data, interviews and observed implementation.</x:v>
      </x:c>
      <x:c r="K35" s="129" t="n">
        <x:v>1</x:v>
      </x:c>
      <x:c r="L35" s="129"/>
      <x:c r="M35" s="129"/>
      <x:c r="N35" s="129"/>
      <x:c r="O35" s="129"/>
      <x:c r="P35" s="136" t="n">
        <x:f>'_ENGINE'!M45</x:f>
        <x:v>0</x:v>
      </x:c>
      <x:c r="Q35" s="129" t="n">
        <x:f>'_ENGINE'!N45</x:f>
        <x:v>0</x:v>
      </x:c>
      <x:c r="R35" s="129" t="n">
        <x:f>'_ENGINE'!O45</x:f>
        <x:v>0</x:v>
      </x:c>
      <x:c r="S35" s="129" t="n">
        <x:f>'_ENGINE'!P45</x:f>
        <x:v>0</x:v>
      </x:c>
      <x:c r="T35" s="129"/>
      <x:c r="U35" s="129" t="n">
        <x:f>'_ENGINE'!R45</x:f>
        <x:v>0</x:v>
      </x:c>
      <x:c r="V35" s="129" t="n">
        <x:f>'_ENGINE'!S45</x:f>
        <x:v>0</x:v>
      </x:c>
      <x:c r="W35" s="129" t="str">
        <x:f>'_ENGINE'!U45</x:f>
      </x:c>
    </x:row>
    <x:row r="36" ht="7" customHeight="1">
      <x:c r="A36" s="19" t="str">
        <x:v>ACTION CENTRE</x:v>
      </x:c>
      <x:c r="B36" s="4"/>
      <x:c r="C36" s="4"/>
      <x:c r="D36" s="4"/>
      <x:c r="E36" s="2"/>
      <x:c r="F36" s="2"/>
      <x:c r="G36" s="2"/>
      <x:c r="H36" s="2"/>
      <x:c r="I36" s="2"/>
      <x:c r="J36" s="2"/>
      <x:c r="K36" s="2"/>
      <x:c r="L36" s="2"/>
      <x:c r="M36" s="2"/>
      <x:c r="N36" s="2"/>
      <x:c r="O36" s="2"/>
      <x:c r="P36" s="2"/>
      <x:c r="Q36" s="2"/>
      <x:c r="R36" s="2"/>
      <x:c r="S36" s="2"/>
      <x:c r="T36" s="2"/>
      <x:c r="U36" s="2"/>
      <x:c r="V36" s="2"/>
      <x:c r="W36" s="2"/>
    </x:row>
    <x:row r="37" ht="50" customHeight="1">
      <x:c r="A37" s="4"/>
      <x:c r="B37" s="4"/>
      <x:c r="C37" s="4"/>
      <x:c r="D37" s="4"/>
      <x:c r="E37" s="2"/>
      <x:c r="F37" s="118" t="str">
        <x:v>8.2.1</x:v>
      </x:c>
      <x:c r="G37" s="118" t="str">
        <x:v>Customer communication</x:v>
      </x:c>
      <x:c r="H37" s="122" t="str">
        <x:v>Control operational delivery so requirements are understood, flowed down, realised, verified and protected. Focus: customer communication.</x:v>
      </x:c>
      <x:c r="I37" s="122" t="str">
        <x:v>The control is clearly owned, consistently implemented, objectively evidenced and demonstrably effective.</x:v>
      </x:c>
      <x:c r="J37" s="122" t="str">
        <x:v>Contract review, communications, KPIs, feedback, complaints, requirement changes and recovery action.</x:v>
      </x:c>
      <x:c r="K37" s="118" t="n">
        <x:v>1</x:v>
      </x:c>
      <x:c r="L37" s="118"/>
      <x:c r="M37" s="118"/>
      <x:c r="N37" s="118"/>
      <x:c r="O37" s="118"/>
      <x:c r="P37" s="124" t="n">
        <x:f>'_ENGINE'!M46</x:f>
        <x:v>0</x:v>
      </x:c>
      <x:c r="Q37" s="118" t="n">
        <x:f>'_ENGINE'!N46</x:f>
        <x:v>0</x:v>
      </x:c>
      <x:c r="R37" s="118" t="n">
        <x:f>'_ENGINE'!O46</x:f>
        <x:v>0</x:v>
      </x:c>
      <x:c r="S37" s="118" t="n">
        <x:f>'_ENGINE'!P46</x:f>
        <x:v>0</x:v>
      </x:c>
      <x:c r="T37" s="118"/>
      <x:c r="U37" s="118" t="n">
        <x:f>'_ENGINE'!R46</x:f>
        <x:v>0</x:v>
      </x:c>
      <x:c r="V37" s="118" t="n">
        <x:f>'_ENGINE'!S46</x:f>
        <x:v>0</x:v>
      </x:c>
      <x:c r="W37" s="118" t="str">
        <x:f>'_ENGINE'!U46</x:f>
      </x:c>
    </x:row>
    <x:row r="38" ht="7" customHeight="1">
      <x:c r="A38" s="4"/>
      <x:c r="B38" s="4"/>
      <x:c r="C38" s="4"/>
      <x:c r="D38" s="4"/>
      <x:c r="E38" s="2"/>
      <x:c r="F38" s="2"/>
      <x:c r="G38" s="2"/>
      <x:c r="H38" s="2"/>
      <x:c r="I38" s="2"/>
      <x:c r="J38" s="2"/>
      <x:c r="K38" s="2"/>
      <x:c r="L38" s="2"/>
      <x:c r="M38" s="2"/>
      <x:c r="N38" s="2"/>
      <x:c r="O38" s="2"/>
      <x:c r="P38" s="2"/>
      <x:c r="Q38" s="2"/>
      <x:c r="R38" s="2"/>
      <x:c r="S38" s="2"/>
      <x:c r="T38" s="2"/>
      <x:c r="U38" s="2"/>
      <x:c r="V38" s="2"/>
      <x:c r="W38" s="2"/>
    </x:row>
    <x:row r="39" ht="50" customHeight="1">
      <x:c r="A39" s="19" t="str">
        <x:v>EXECUTIVE REPORT</x:v>
      </x:c>
      <x:c r="B39" s="4"/>
      <x:c r="C39" s="4"/>
      <x:c r="D39" s="4"/>
      <x:c r="E39" s="2"/>
      <x:c r="F39" s="129" t="str">
        <x:v>8.2.2</x:v>
      </x:c>
      <x:c r="G39" s="129" t="str">
        <x:v>Determining requirements</x:v>
      </x:c>
      <x:c r="H39" s="134" t="str">
        <x:v>Control operational delivery so requirements are understood, flowed down, realised, verified and protected. Focus: determining requirements.</x:v>
      </x:c>
      <x:c r="I39" s="134" t="str">
        <x:v>The control is clearly owned, consistently implemented, objectively evidenced and demonstrably effective.</x:v>
      </x:c>
      <x:c r="J39" s="134" t="str">
        <x:v>Applicable process documents, records, performance data, interviews and observed implementation.</x:v>
      </x:c>
      <x:c r="K39" s="129" t="n">
        <x:v>1</x:v>
      </x:c>
      <x:c r="L39" s="129"/>
      <x:c r="M39" s="129"/>
      <x:c r="N39" s="129"/>
      <x:c r="O39" s="129"/>
      <x:c r="P39" s="136" t="n">
        <x:f>'_ENGINE'!M47</x:f>
        <x:v>0</x:v>
      </x:c>
      <x:c r="Q39" s="129" t="n">
        <x:f>'_ENGINE'!N47</x:f>
        <x:v>0</x:v>
      </x:c>
      <x:c r="R39" s="129" t="n">
        <x:f>'_ENGINE'!O47</x:f>
        <x:v>0</x:v>
      </x:c>
      <x:c r="S39" s="129" t="n">
        <x:f>'_ENGINE'!P47</x:f>
        <x:v>0</x:v>
      </x:c>
      <x:c r="T39" s="129"/>
      <x:c r="U39" s="129" t="n">
        <x:f>'_ENGINE'!R47</x:f>
        <x:v>0</x:v>
      </x:c>
      <x:c r="V39" s="129" t="n">
        <x:f>'_ENGINE'!S47</x:f>
        <x:v>0</x:v>
      </x:c>
      <x:c r="W39" s="129" t="str">
        <x:f>'_ENGINE'!U47</x:f>
      </x:c>
    </x:row>
    <x:row r="40" ht="7" customHeight="1">
      <x:c r="A40" s="4"/>
      <x:c r="B40" s="4"/>
      <x:c r="C40" s="4"/>
      <x:c r="D40" s="4"/>
      <x:c r="E40" s="2"/>
      <x:c r="F40" s="2"/>
      <x:c r="G40" s="2"/>
      <x:c r="H40" s="2"/>
      <x:c r="I40" s="2"/>
      <x:c r="J40" s="2"/>
      <x:c r="K40" s="2"/>
      <x:c r="L40" s="2"/>
      <x:c r="M40" s="2"/>
      <x:c r="N40" s="2"/>
      <x:c r="O40" s="2"/>
      <x:c r="P40" s="2"/>
      <x:c r="Q40" s="2"/>
      <x:c r="R40" s="2"/>
      <x:c r="S40" s="2"/>
      <x:c r="T40" s="2"/>
      <x:c r="U40" s="2"/>
      <x:c r="V40" s="2"/>
      <x:c r="W40" s="2"/>
    </x:row>
    <x:row r="41" ht="50" customHeight="1">
      <x:c r="A41" s="4"/>
      <x:c r="B41" s="4"/>
      <x:c r="C41" s="4"/>
      <x:c r="D41" s="4"/>
      <x:c r="E41" s="2"/>
      <x:c r="F41" s="118" t="str">
        <x:v>8.2.3</x:v>
      </x:c>
      <x:c r="G41" s="118" t="str">
        <x:v>Review of requirements</x:v>
      </x:c>
      <x:c r="H41" s="122" t="str">
        <x:v>Control operational delivery so requirements are understood, flowed down, realised, verified and protected. Focus: review of requirements.</x:v>
      </x:c>
      <x:c r="I41" s="122" t="str">
        <x:v>The control is clearly owned, consistently implemented, objectively evidenced and demonstrably effective.</x:v>
      </x:c>
      <x:c r="J41" s="122" t="str">
        <x:v>Applicable process documents, records, performance data, interviews and observed implementation.</x:v>
      </x:c>
      <x:c r="K41" s="118" t="n">
        <x:v>1</x:v>
      </x:c>
      <x:c r="L41" s="118"/>
      <x:c r="M41" s="118"/>
      <x:c r="N41" s="118"/>
      <x:c r="O41" s="118"/>
      <x:c r="P41" s="124" t="n">
        <x:f>'_ENGINE'!M48</x:f>
        <x:v>0</x:v>
      </x:c>
      <x:c r="Q41" s="118" t="n">
        <x:f>'_ENGINE'!N48</x:f>
        <x:v>0</x:v>
      </x:c>
      <x:c r="R41" s="118" t="n">
        <x:f>'_ENGINE'!O48</x:f>
        <x:v>0</x:v>
      </x:c>
      <x:c r="S41" s="118" t="n">
        <x:f>'_ENGINE'!P48</x:f>
        <x:v>0</x:v>
      </x:c>
      <x:c r="T41" s="118"/>
      <x:c r="U41" s="118" t="n">
        <x:f>'_ENGINE'!R48</x:f>
        <x:v>0</x:v>
      </x:c>
      <x:c r="V41" s="118" t="n">
        <x:f>'_ENGINE'!S48</x:f>
        <x:v>0</x:v>
      </x:c>
      <x:c r="W41" s="118" t="str">
        <x:f>'_ENGINE'!U48</x:f>
      </x:c>
    </x:row>
    <x:row r="42" ht="7" customHeight="1">
      <x:c r="A42" s="19" t="str">
        <x:v>GUIDANCE</x:v>
      </x:c>
      <x:c r="B42" s="4"/>
      <x:c r="C42" s="4"/>
      <x:c r="D42" s="4"/>
      <x:c r="E42" s="2"/>
      <x:c r="F42" s="2"/>
      <x:c r="G42" s="2"/>
      <x:c r="H42" s="2"/>
      <x:c r="I42" s="2"/>
      <x:c r="J42" s="2"/>
      <x:c r="K42" s="2"/>
      <x:c r="L42" s="2"/>
      <x:c r="M42" s="2"/>
      <x:c r="N42" s="2"/>
      <x:c r="O42" s="2"/>
      <x:c r="P42" s="2"/>
      <x:c r="Q42" s="2"/>
      <x:c r="R42" s="2"/>
      <x:c r="S42" s="2"/>
      <x:c r="T42" s="2"/>
      <x:c r="U42" s="2"/>
      <x:c r="V42" s="2"/>
      <x:c r="W42" s="2"/>
    </x:row>
    <x:row r="43" ht="50" customHeight="1">
      <x:c r="A43" s="4"/>
      <x:c r="B43" s="4"/>
      <x:c r="C43" s="4"/>
      <x:c r="D43" s="4"/>
      <x:c r="E43" s="2"/>
      <x:c r="F43" s="129" t="str">
        <x:v>8.2.3.1</x:v>
      </x:c>
      <x:c r="G43" s="129" t="str">
        <x:v>Ability to meet requirements</x:v>
      </x:c>
      <x:c r="H43" s="134" t="str">
        <x:v>Control operational delivery so requirements are understood, flowed down, realised, verified and protected. Focus: ability to meet requirements.</x:v>
      </x:c>
      <x:c r="I43" s="134" t="str">
        <x:v>The control is clearly owned, consistently implemented, objectively evidenced and demonstrably effective.</x:v>
      </x:c>
      <x:c r="J43" s="134" t="str">
        <x:v>Applicable process documents, records, performance data, interviews and observed implementation.</x:v>
      </x:c>
      <x:c r="K43" s="129" t="n">
        <x:v>10</x:v>
      </x:c>
      <x:c r="L43" s="129"/>
      <x:c r="M43" s="129"/>
      <x:c r="N43" s="129"/>
      <x:c r="O43" s="129"/>
      <x:c r="P43" s="136" t="n">
        <x:f>'_ENGINE'!M49</x:f>
        <x:v>0</x:v>
      </x:c>
      <x:c r="Q43" s="129" t="n">
        <x:f>'_ENGINE'!N49</x:f>
        <x:v>0</x:v>
      </x:c>
      <x:c r="R43" s="129" t="n">
        <x:f>'_ENGINE'!O49</x:f>
        <x:v>0</x:v>
      </x:c>
      <x:c r="S43" s="129" t="n">
        <x:f>'_ENGINE'!P49</x:f>
        <x:v>0</x:v>
      </x:c>
      <x:c r="T43" s="129"/>
      <x:c r="U43" s="129" t="n">
        <x:f>'_ENGINE'!R49</x:f>
        <x:v>0</x:v>
      </x:c>
      <x:c r="V43" s="129" t="n">
        <x:f>'_ENGINE'!S49</x:f>
        <x:v>0</x:v>
      </x:c>
      <x:c r="W43" s="129" t="str">
        <x:f>'_ENGINE'!U49</x:f>
      </x:c>
    </x:row>
    <x:row r="44" ht="7" customHeight="1">
      <x:c r="A44" s="4"/>
      <x:c r="B44" s="4"/>
      <x:c r="C44" s="4"/>
      <x:c r="D44" s="4"/>
      <x:c r="E44" s="2"/>
      <x:c r="F44" s="2"/>
      <x:c r="G44" s="2"/>
      <x:c r="H44" s="2"/>
      <x:c r="I44" s="2"/>
      <x:c r="J44" s="2"/>
      <x:c r="K44" s="2"/>
      <x:c r="L44" s="2"/>
      <x:c r="M44" s="2"/>
      <x:c r="N44" s="2"/>
      <x:c r="O44" s="2"/>
      <x:c r="P44" s="2"/>
      <x:c r="Q44" s="2"/>
      <x:c r="R44" s="2"/>
      <x:c r="S44" s="2"/>
      <x:c r="T44" s="2"/>
      <x:c r="U44" s="2"/>
      <x:c r="V44" s="2"/>
      <x:c r="W44" s="2"/>
    </x:row>
    <x:row r="45" ht="50" customHeight="1">
      <x:c r="A45" s="4"/>
      <x:c r="B45" s="4"/>
      <x:c r="C45" s="4"/>
      <x:c r="D45" s="4"/>
      <x:c r="E45" s="2"/>
      <x:c r="F45" s="118" t="str">
        <x:v>8.2.3.2</x:v>
      </x:c>
      <x:c r="G45" s="118" t="str">
        <x:v>Requirement-review records</x:v>
      </x:c>
      <x:c r="H45" s="122" t="str">
        <x:v>Control operational delivery so requirements are understood, flowed down, realised, verified and protected. Focus: requirement-review records.</x:v>
      </x:c>
      <x:c r="I45" s="122" t="str">
        <x:v>The control is clearly owned, consistently implemented, objectively evidenced and demonstrably effective.</x:v>
      </x:c>
      <x:c r="J45" s="122" t="str">
        <x:v>Applicable process documents, records, performance data, interviews and observed implementation.</x:v>
      </x:c>
      <x:c r="K45" s="118" t="n">
        <x:v>37</x:v>
      </x:c>
      <x:c r="L45" s="118"/>
      <x:c r="M45" s="118"/>
      <x:c r="N45" s="118"/>
      <x:c r="O45" s="118"/>
      <x:c r="P45" s="124" t="n">
        <x:f>'_ENGINE'!M50</x:f>
        <x:v>0</x:v>
      </x:c>
      <x:c r="Q45" s="118" t="n">
        <x:f>'_ENGINE'!N50</x:f>
        <x:v>0</x:v>
      </x:c>
      <x:c r="R45" s="118" t="n">
        <x:f>'_ENGINE'!O50</x:f>
        <x:v>0</x:v>
      </x:c>
      <x:c r="S45" s="118" t="n">
        <x:f>'_ENGINE'!P50</x:f>
        <x:v>0</x:v>
      </x:c>
      <x:c r="T45" s="118"/>
      <x:c r="U45" s="118" t="n">
        <x:f>'_ENGINE'!R50</x:f>
        <x:v>0</x:v>
      </x:c>
      <x:c r="V45" s="118" t="n">
        <x:f>'_ENGINE'!S50</x:f>
        <x:v>0</x:v>
      </x:c>
      <x:c r="W45" s="118" t="str">
        <x:f>'_ENGINE'!U50</x:f>
      </x:c>
    </x:row>
    <x:row r="46" ht="7" customHeight="1">
      <x:c r="A46" s="4"/>
      <x:c r="B46" s="4"/>
      <x:c r="C46" s="4"/>
      <x:c r="D46" s="4"/>
      <x:c r="E46" s="2"/>
      <x:c r="F46" s="2"/>
      <x:c r="G46" s="2"/>
      <x:c r="H46" s="2"/>
      <x:c r="I46" s="2"/>
      <x:c r="J46" s="2"/>
      <x:c r="K46" s="2"/>
      <x:c r="L46" s="2"/>
      <x:c r="M46" s="2"/>
      <x:c r="N46" s="2"/>
      <x:c r="O46" s="2"/>
      <x:c r="P46" s="2"/>
      <x:c r="Q46" s="2"/>
      <x:c r="R46" s="2"/>
      <x:c r="S46" s="2"/>
      <x:c r="T46" s="2"/>
      <x:c r="U46" s="2"/>
      <x:c r="V46" s="2"/>
      <x:c r="W46" s="2"/>
    </x:row>
    <x:row r="47" ht="50" customHeight="1">
      <x:c r="A47" s="4"/>
      <x:c r="B47" s="4"/>
      <x:c r="C47" s="4"/>
      <x:c r="D47" s="4"/>
      <x:c r="E47" s="2"/>
      <x:c r="F47" s="129" t="str">
        <x:v>8.2.4</x:v>
      </x:c>
      <x:c r="G47" s="129" t="str">
        <x:v>Changes to requirements</x:v>
      </x:c>
      <x:c r="H47" s="134" t="str">
        <x:v>Control operational delivery so requirements are understood, flowed down, realised, verified and protected. Focus: changes to requirements.</x:v>
      </x:c>
      <x:c r="I47" s="134" t="str">
        <x:v>The control is clearly owned, consistently implemented, objectively evidenced and demonstrably effective.</x:v>
      </x:c>
      <x:c r="J47" s="134" t="str">
        <x:v>Applicable process documents, records, performance data, interviews and observed implementation.</x:v>
      </x:c>
      <x:c r="K47" s="129" t="n">
        <x:v>1</x:v>
      </x:c>
      <x:c r="L47" s="129"/>
      <x:c r="M47" s="129"/>
      <x:c r="N47" s="129"/>
      <x:c r="O47" s="129"/>
      <x:c r="P47" s="136" t="n">
        <x:f>'_ENGINE'!M51</x:f>
        <x:v>0</x:v>
      </x:c>
      <x:c r="Q47" s="129" t="n">
        <x:f>'_ENGINE'!N51</x:f>
        <x:v>0</x:v>
      </x:c>
      <x:c r="R47" s="129" t="n">
        <x:f>'_ENGINE'!O51</x:f>
        <x:v>0</x:v>
      </x:c>
      <x:c r="S47" s="129" t="n">
        <x:f>'_ENGINE'!P51</x:f>
        <x:v>0</x:v>
      </x:c>
      <x:c r="T47" s="129"/>
      <x:c r="U47" s="129" t="n">
        <x:f>'_ENGINE'!R51</x:f>
        <x:v>0</x:v>
      </x:c>
      <x:c r="V47" s="129" t="n">
        <x:f>'_ENGINE'!S51</x:f>
        <x:v>0</x:v>
      </x:c>
      <x:c r="W47" s="129" t="str">
        <x:f>'_ENGINE'!U51</x:f>
      </x:c>
    </x:row>
    <x:row r="48" ht="7" customHeight="1">
      <x:c r="A48" s="4"/>
      <x:c r="B48" s="4"/>
      <x:c r="C48" s="4"/>
      <x:c r="D48" s="4"/>
      <x:c r="E48" s="2"/>
      <x:c r="F48" s="2"/>
      <x:c r="G48" s="2"/>
      <x:c r="H48" s="2"/>
      <x:c r="I48" s="2"/>
      <x:c r="J48" s="2"/>
      <x:c r="K48" s="2"/>
      <x:c r="L48" s="2"/>
      <x:c r="M48" s="2"/>
      <x:c r="N48" s="2"/>
      <x:c r="O48" s="2"/>
      <x:c r="P48" s="2"/>
      <x:c r="Q48" s="2"/>
      <x:c r="R48" s="2"/>
      <x:c r="S48" s="2"/>
      <x:c r="T48" s="2"/>
      <x:c r="U48" s="2"/>
      <x:c r="V48" s="2"/>
      <x:c r="W48" s="2"/>
    </x:row>
    <x:row r="49" ht="50" customHeight="1">
      <x:c r="A49" s="4"/>
      <x:c r="B49" s="4"/>
      <x:c r="C49" s="4"/>
      <x:c r="D49" s="4"/>
      <x:c r="E49" s="2"/>
      <x:c r="F49" s="118" t="str">
        <x:v>8.3</x:v>
      </x:c>
      <x:c r="G49" s="118" t="str">
        <x:v>Design and development</x:v>
      </x:c>
      <x:c r="H49" s="122" t="str">
        <x:v>Control operational delivery so requirements are understood, flowed down, realised, verified and protected. Focus: design and development.</x:v>
      </x:c>
      <x:c r="I49" s="122" t="str">
        <x:v>Design is planned, reviewed, verified and validated through controlled evidence before authorised progression or release.</x:v>
      </x:c>
      <x:c r="J49" s="122" t="str">
        <x:v>Design plan, inputs, reviews, verification, validation, outputs, approvals, interfaces and change records.</x:v>
      </x:c>
      <x:c r="K49" s="118" t="n">
        <x:v>1</x:v>
      </x:c>
      <x:c r="L49" s="118"/>
      <x:c r="M49" s="118"/>
      <x:c r="N49" s="118"/>
      <x:c r="O49" s="118"/>
      <x:c r="P49" s="124" t="n">
        <x:f>'_ENGINE'!M52</x:f>
        <x:v>0</x:v>
      </x:c>
      <x:c r="Q49" s="118" t="n">
        <x:f>'_ENGINE'!N52</x:f>
        <x:v>0</x:v>
      </x:c>
      <x:c r="R49" s="118" t="n">
        <x:f>'_ENGINE'!O52</x:f>
        <x:v>0</x:v>
      </x:c>
      <x:c r="S49" s="118" t="n">
        <x:f>'_ENGINE'!P52</x:f>
        <x:v>0</x:v>
      </x:c>
      <x:c r="T49" s="118"/>
      <x:c r="U49" s="118" t="n">
        <x:f>'_ENGINE'!R52</x:f>
        <x:v>0</x:v>
      </x:c>
      <x:c r="V49" s="118" t="n">
        <x:f>'_ENGINE'!S52</x:f>
        <x:v>0</x:v>
      </x:c>
      <x:c r="W49" s="118" t="str">
        <x:f>'_ENGINE'!U52</x:f>
      </x:c>
    </x:row>
    <x:row r="50" ht="7" customHeight="1">
      <x:c r="A50" s="4"/>
      <x:c r="B50" s="4"/>
      <x:c r="C50" s="4"/>
      <x:c r="D50" s="4"/>
      <x:c r="E50" s="2"/>
      <x:c r="F50" s="2"/>
      <x:c r="G50" s="2"/>
      <x:c r="H50" s="2"/>
      <x:c r="I50" s="2"/>
      <x:c r="J50" s="2"/>
      <x:c r="K50" s="2"/>
      <x:c r="L50" s="2"/>
      <x:c r="M50" s="2"/>
      <x:c r="N50" s="2"/>
      <x:c r="O50" s="2"/>
      <x:c r="P50" s="2"/>
      <x:c r="Q50" s="2"/>
      <x:c r="R50" s="2"/>
      <x:c r="S50" s="2"/>
      <x:c r="T50" s="2"/>
      <x:c r="U50" s="2"/>
      <x:c r="V50" s="2"/>
      <x:c r="W50" s="2"/>
    </x:row>
    <x:row r="51" ht="50" customHeight="1">
      <x:c r="A51" s="4"/>
      <x:c r="B51" s="4"/>
      <x:c r="C51" s="4"/>
      <x:c r="D51" s="4"/>
      <x:c r="E51" s="2"/>
      <x:c r="F51" s="129" t="str">
        <x:v>8.3.1</x:v>
      </x:c>
      <x:c r="G51" s="129" t="str">
        <x:v>Design – general</x:v>
      </x:c>
      <x:c r="H51" s="134" t="str">
        <x:v>Control operational delivery so requirements are understood, flowed down, realised, verified and protected. Focus: design – general.</x:v>
      </x:c>
      <x:c r="I51" s="134" t="str">
        <x:v>Design is planned, reviewed, verified and validated through controlled evidence before authorised progression or release.</x:v>
      </x:c>
      <x:c r="J51" s="134" t="str">
        <x:v>Design plan, inputs, reviews, verification, validation, outputs, approvals, interfaces and change records.</x:v>
      </x:c>
      <x:c r="K51" s="129" t="n">
        <x:v>1</x:v>
      </x:c>
      <x:c r="L51" s="129"/>
      <x:c r="M51" s="129"/>
      <x:c r="N51" s="129"/>
      <x:c r="O51" s="129"/>
      <x:c r="P51" s="136" t="n">
        <x:f>'_ENGINE'!M53</x:f>
        <x:v>0</x:v>
      </x:c>
      <x:c r="Q51" s="129" t="n">
        <x:f>'_ENGINE'!N53</x:f>
        <x:v>0</x:v>
      </x:c>
      <x:c r="R51" s="129" t="n">
        <x:f>'_ENGINE'!O53</x:f>
        <x:v>0</x:v>
      </x:c>
      <x:c r="S51" s="129" t="n">
        <x:f>'_ENGINE'!P53</x:f>
        <x:v>0</x:v>
      </x:c>
      <x:c r="T51" s="129"/>
      <x:c r="U51" s="129" t="n">
        <x:f>'_ENGINE'!R53</x:f>
        <x:v>0</x:v>
      </x:c>
      <x:c r="V51" s="129" t="n">
        <x:f>'_ENGINE'!S53</x:f>
        <x:v>0</x:v>
      </x:c>
      <x:c r="W51" s="129" t="str">
        <x:f>'_ENGINE'!U53</x:f>
      </x:c>
    </x:row>
    <x:row r="52" ht="7" customHeight="1">
      <x:c r="A52" s="4"/>
      <x:c r="B52" s="4"/>
      <x:c r="C52" s="4"/>
      <x:c r="D52" s="4"/>
      <x:c r="E52" s="2"/>
      <x:c r="F52" s="2"/>
      <x:c r="G52" s="2"/>
      <x:c r="H52" s="2"/>
      <x:c r="I52" s="2"/>
      <x:c r="J52" s="2"/>
      <x:c r="K52" s="2"/>
      <x:c r="L52" s="2"/>
      <x:c r="M52" s="2"/>
      <x:c r="N52" s="2"/>
      <x:c r="O52" s="2"/>
      <x:c r="P52" s="2"/>
      <x:c r="Q52" s="2"/>
      <x:c r="R52" s="2"/>
      <x:c r="S52" s="2"/>
      <x:c r="T52" s="2"/>
      <x:c r="U52" s="2"/>
      <x:c r="V52" s="2"/>
      <x:c r="W52" s="2"/>
    </x:row>
    <x:row r="53" ht="50" customHeight="1">
      <x:c r="A53" s="4"/>
      <x:c r="B53" s="4"/>
      <x:c r="C53" s="4"/>
      <x:c r="D53" s="4"/>
      <x:c r="E53" s="2"/>
      <x:c r="F53" s="118" t="str">
        <x:v>8.3.2</x:v>
      </x:c>
      <x:c r="G53" s="118" t="str">
        <x:v>Design planning</x:v>
      </x:c>
      <x:c r="H53" s="122" t="str">
        <x:v>Control operational delivery so requirements are understood, flowed down, realised, verified and protected. Focus: design planning.</x:v>
      </x:c>
      <x:c r="I53" s="122" t="str">
        <x:v>Design is planned, reviewed, verified and validated through controlled evidence before authorised progression or release.</x:v>
      </x:c>
      <x:c r="J53" s="122" t="str">
        <x:v>Design plan, inputs, reviews, verification, validation, outputs, approvals, interfaces and change records.</x:v>
      </x:c>
      <x:c r="K53" s="118" t="n">
        <x:v>1</x:v>
      </x:c>
      <x:c r="L53" s="118"/>
      <x:c r="M53" s="118"/>
      <x:c r="N53" s="118"/>
      <x:c r="O53" s="118"/>
      <x:c r="P53" s="124" t="n">
        <x:f>'_ENGINE'!M54</x:f>
        <x:v>0</x:v>
      </x:c>
      <x:c r="Q53" s="118" t="n">
        <x:f>'_ENGINE'!N54</x:f>
        <x:v>0</x:v>
      </x:c>
      <x:c r="R53" s="118" t="n">
        <x:f>'_ENGINE'!O54</x:f>
        <x:v>0</x:v>
      </x:c>
      <x:c r="S53" s="118" t="n">
        <x:f>'_ENGINE'!P54</x:f>
        <x:v>0</x:v>
      </x:c>
      <x:c r="T53" s="118"/>
      <x:c r="U53" s="118" t="n">
        <x:f>'_ENGINE'!R54</x:f>
        <x:v>0</x:v>
      </x:c>
      <x:c r="V53" s="118" t="n">
        <x:f>'_ENGINE'!S54</x:f>
        <x:v>0</x:v>
      </x:c>
      <x:c r="W53" s="118" t="str">
        <x:f>'_ENGINE'!U54</x:f>
      </x:c>
    </x:row>
    <x:row r="54" ht="7" customHeight="1">
      <x:c r="A54" s="4"/>
      <x:c r="B54" s="4"/>
      <x:c r="C54" s="4"/>
      <x:c r="D54" s="4"/>
      <x:c r="E54" s="2"/>
      <x:c r="F54" s="2"/>
      <x:c r="G54" s="2"/>
      <x:c r="H54" s="2"/>
      <x:c r="I54" s="2"/>
      <x:c r="J54" s="2"/>
      <x:c r="K54" s="2"/>
      <x:c r="L54" s="2"/>
      <x:c r="M54" s="2"/>
      <x:c r="N54" s="2"/>
      <x:c r="O54" s="2"/>
      <x:c r="P54" s="2"/>
      <x:c r="Q54" s="2"/>
      <x:c r="R54" s="2"/>
      <x:c r="S54" s="2"/>
      <x:c r="T54" s="2"/>
      <x:c r="U54" s="2"/>
      <x:c r="V54" s="2"/>
      <x:c r="W54" s="2"/>
    </x:row>
    <x:row r="55" ht="50" customHeight="1">
      <x:c r="A55" s="4"/>
      <x:c r="B55" s="4"/>
      <x:c r="C55" s="4"/>
      <x:c r="D55" s="4"/>
      <x:c r="E55" s="2"/>
      <x:c r="F55" s="129" t="str">
        <x:v>8.3.3</x:v>
      </x:c>
      <x:c r="G55" s="129" t="str">
        <x:v>Design inputs</x:v>
      </x:c>
      <x:c r="H55" s="134" t="str">
        <x:v>Control operational delivery so requirements are understood, flowed down, realised, verified and protected. Focus: design inputs.</x:v>
      </x:c>
      <x:c r="I55" s="134" t="str">
        <x:v>Design is planned, reviewed, verified and validated through controlled evidence before authorised progression or release.</x:v>
      </x:c>
      <x:c r="J55" s="134" t="str">
        <x:v>Design plan, inputs, reviews, verification, validation, outputs, approvals, interfaces and change records.</x:v>
      </x:c>
      <x:c r="K55" s="129" t="n">
        <x:v>1</x:v>
      </x:c>
      <x:c r="L55" s="129"/>
      <x:c r="M55" s="129"/>
      <x:c r="N55" s="129"/>
      <x:c r="O55" s="129"/>
      <x:c r="P55" s="136" t="n">
        <x:f>'_ENGINE'!M55</x:f>
        <x:v>0</x:v>
      </x:c>
      <x:c r="Q55" s="129" t="n">
        <x:f>'_ENGINE'!N55</x:f>
        <x:v>0</x:v>
      </x:c>
      <x:c r="R55" s="129" t="n">
        <x:f>'_ENGINE'!O55</x:f>
        <x:v>0</x:v>
      </x:c>
      <x:c r="S55" s="129" t="n">
        <x:f>'_ENGINE'!P55</x:f>
        <x:v>0</x:v>
      </x:c>
      <x:c r="T55" s="129"/>
      <x:c r="U55" s="129" t="n">
        <x:f>'_ENGINE'!R55</x:f>
        <x:v>0</x:v>
      </x:c>
      <x:c r="V55" s="129" t="n">
        <x:f>'_ENGINE'!S55</x:f>
        <x:v>0</x:v>
      </x:c>
      <x:c r="W55" s="129" t="str">
        <x:f>'_ENGINE'!U55</x:f>
      </x:c>
    </x:row>
    <x:row r="56" ht="7" customHeight="1">
      <x:c r="A56" s="4"/>
      <x:c r="B56" s="4"/>
      <x:c r="C56" s="4"/>
      <x:c r="D56" s="4"/>
      <x:c r="E56" s="2"/>
      <x:c r="F56" s="2"/>
      <x:c r="G56" s="2"/>
      <x:c r="H56" s="2"/>
      <x:c r="I56" s="2"/>
      <x:c r="J56" s="2"/>
      <x:c r="K56" s="2"/>
      <x:c r="L56" s="2"/>
      <x:c r="M56" s="2"/>
      <x:c r="N56" s="2"/>
      <x:c r="O56" s="2"/>
      <x:c r="P56" s="2"/>
      <x:c r="Q56" s="2"/>
      <x:c r="R56" s="2"/>
      <x:c r="S56" s="2"/>
      <x:c r="T56" s="2"/>
      <x:c r="U56" s="2"/>
      <x:c r="V56" s="2"/>
      <x:c r="W56" s="2"/>
    </x:row>
    <x:row r="57" ht="50" customHeight="1">
      <x:c r="A57" s="4"/>
      <x:c r="B57" s="4"/>
      <x:c r="C57" s="4"/>
      <x:c r="D57" s="4"/>
      <x:c r="E57" s="2"/>
      <x:c r="F57" s="118" t="str">
        <x:v>8.3.4</x:v>
      </x:c>
      <x:c r="G57" s="118" t="str">
        <x:v>Design controls</x:v>
      </x:c>
      <x:c r="H57" s="122" t="str">
        <x:v>Control operational delivery so requirements are understood, flowed down, realised, verified and protected. Focus: design controls.</x:v>
      </x:c>
      <x:c r="I57" s="122" t="str">
        <x:v>Design is planned, reviewed, verified and validated through controlled evidence before authorised progression or release.</x:v>
      </x:c>
      <x:c r="J57" s="122" t="str">
        <x:v>Design plan, inputs, reviews, verification, validation, outputs, approvals, interfaces and change records.</x:v>
      </x:c>
      <x:c r="K57" s="118" t="n">
        <x:v>1</x:v>
      </x:c>
      <x:c r="L57" s="118"/>
      <x:c r="M57" s="118"/>
      <x:c r="N57" s="118"/>
      <x:c r="O57" s="118"/>
      <x:c r="P57" s="124" t="n">
        <x:f>'_ENGINE'!M56</x:f>
        <x:v>0</x:v>
      </x:c>
      <x:c r="Q57" s="118" t="n">
        <x:f>'_ENGINE'!N56</x:f>
        <x:v>0</x:v>
      </x:c>
      <x:c r="R57" s="118" t="n">
        <x:f>'_ENGINE'!O56</x:f>
        <x:v>0</x:v>
      </x:c>
      <x:c r="S57" s="118" t="n">
        <x:f>'_ENGINE'!P56</x:f>
        <x:v>0</x:v>
      </x:c>
      <x:c r="T57" s="118"/>
      <x:c r="U57" s="118" t="n">
        <x:f>'_ENGINE'!R56</x:f>
        <x:v>0</x:v>
      </x:c>
      <x:c r="V57" s="118" t="n">
        <x:f>'_ENGINE'!S56</x:f>
        <x:v>0</x:v>
      </x:c>
      <x:c r="W57" s="118" t="str">
        <x:f>'_ENGINE'!U56</x:f>
      </x:c>
    </x:row>
    <x:row r="58" ht="7" customHeight="1">
      <x:c r="A58" s="4"/>
      <x:c r="B58" s="4"/>
      <x:c r="C58" s="4"/>
      <x:c r="D58" s="4"/>
      <x:c r="E58" s="2"/>
      <x:c r="F58" s="2"/>
      <x:c r="G58" s="2"/>
      <x:c r="H58" s="2"/>
      <x:c r="I58" s="2"/>
      <x:c r="J58" s="2"/>
      <x:c r="K58" s="2"/>
      <x:c r="L58" s="2"/>
      <x:c r="M58" s="2"/>
      <x:c r="N58" s="2"/>
      <x:c r="O58" s="2"/>
      <x:c r="P58" s="2"/>
      <x:c r="Q58" s="2"/>
      <x:c r="R58" s="2"/>
      <x:c r="S58" s="2"/>
      <x:c r="T58" s="2"/>
      <x:c r="U58" s="2"/>
      <x:c r="V58" s="2"/>
      <x:c r="W58" s="2"/>
    </x:row>
    <x:row r="59" ht="50" customHeight="1">
      <x:c r="A59" s="4"/>
      <x:c r="B59" s="4"/>
      <x:c r="C59" s="4"/>
      <x:c r="D59" s="4"/>
      <x:c r="E59" s="2"/>
      <x:c r="F59" s="129" t="str">
        <x:v>8.3.4.1</x:v>
      </x:c>
      <x:c r="G59" s="129" t="str">
        <x:v>Verification and validation testing</x:v>
      </x:c>
      <x:c r="H59" s="134" t="str">
        <x:v>Control operational delivery so requirements are understood, flowed down, realised, verified and protected. Focus: verification and validation testing.</x:v>
      </x:c>
      <x:c r="I59" s="134" t="str">
        <x:v>The control is clearly owned, consistently implemented, objectively evidenced and demonstrably effective.</x:v>
      </x:c>
      <x:c r="J59" s="134" t="str">
        <x:v>Applicable process documents, records, performance data, interviews and observed implementation.</x:v>
      </x:c>
      <x:c r="K59" s="129" t="n">
        <x:v>35</x:v>
      </x:c>
      <x:c r="L59" s="129"/>
      <x:c r="M59" s="129"/>
      <x:c r="N59" s="129"/>
      <x:c r="O59" s="129"/>
      <x:c r="P59" s="136" t="n">
        <x:f>'_ENGINE'!M57</x:f>
        <x:v>0</x:v>
      </x:c>
      <x:c r="Q59" s="129" t="n">
        <x:f>'_ENGINE'!N57</x:f>
        <x:v>0</x:v>
      </x:c>
      <x:c r="R59" s="129" t="n">
        <x:f>'_ENGINE'!O57</x:f>
        <x:v>0</x:v>
      </x:c>
      <x:c r="S59" s="129" t="n">
        <x:f>'_ENGINE'!P57</x:f>
        <x:v>0</x:v>
      </x:c>
      <x:c r="T59" s="129"/>
      <x:c r="U59" s="129" t="n">
        <x:f>'_ENGINE'!R57</x:f>
        <x:v>0</x:v>
      </x:c>
      <x:c r="V59" s="129" t="n">
        <x:f>'_ENGINE'!S57</x:f>
        <x:v>0</x:v>
      </x:c>
      <x:c r="W59" s="129" t="str">
        <x:f>'_ENGINE'!U57</x:f>
      </x:c>
    </x:row>
    <x:row r="60" ht="7" customHeight="1">
      <x:c r="A60" s="4"/>
      <x:c r="B60" s="4"/>
      <x:c r="C60" s="4"/>
      <x:c r="D60" s="4"/>
      <x:c r="E60" s="2"/>
      <x:c r="F60" s="2"/>
      <x:c r="G60" s="2"/>
      <x:c r="H60" s="2"/>
      <x:c r="I60" s="2"/>
      <x:c r="J60" s="2"/>
      <x:c r="K60" s="2"/>
      <x:c r="L60" s="2"/>
      <x:c r="M60" s="2"/>
      <x:c r="N60" s="2"/>
      <x:c r="O60" s="2"/>
      <x:c r="P60" s="2"/>
      <x:c r="Q60" s="2"/>
      <x:c r="R60" s="2"/>
      <x:c r="S60" s="2"/>
      <x:c r="T60" s="2"/>
      <x:c r="U60" s="2"/>
      <x:c r="V60" s="2"/>
      <x:c r="W60" s="2"/>
    </x:row>
    <x:row r="61" ht="50" customHeight="1">
      <x:c r="A61" s="4"/>
      <x:c r="B61" s="4"/>
      <x:c r="C61" s="4"/>
      <x:c r="D61" s="4"/>
      <x:c r="E61" s="2"/>
      <x:c r="F61" s="118" t="str">
        <x:v>8.3.5</x:v>
      </x:c>
      <x:c r="G61" s="118" t="str">
        <x:v>Design outputs</x:v>
      </x:c>
      <x:c r="H61" s="122" t="str">
        <x:v>Control operational delivery so requirements are understood, flowed down, realised, verified and protected. Focus: design outputs.</x:v>
      </x:c>
      <x:c r="I61" s="122" t="str">
        <x:v>Design is planned, reviewed, verified and validated through controlled evidence before authorised progression or release.</x:v>
      </x:c>
      <x:c r="J61" s="122" t="str">
        <x:v>Design plan, inputs, reviews, verification, validation, outputs, approvals, interfaces and change records.</x:v>
      </x:c>
      <x:c r="K61" s="118" t="n">
        <x:v>1</x:v>
      </x:c>
      <x:c r="L61" s="118"/>
      <x:c r="M61" s="118"/>
      <x:c r="N61" s="118"/>
      <x:c r="O61" s="118"/>
      <x:c r="P61" s="124" t="n">
        <x:f>'_ENGINE'!M58</x:f>
        <x:v>0</x:v>
      </x:c>
      <x:c r="Q61" s="118" t="n">
        <x:f>'_ENGINE'!N58</x:f>
        <x:v>0</x:v>
      </x:c>
      <x:c r="R61" s="118" t="n">
        <x:f>'_ENGINE'!O58</x:f>
        <x:v>0</x:v>
      </x:c>
      <x:c r="S61" s="118" t="n">
        <x:f>'_ENGINE'!P58</x:f>
        <x:v>0</x:v>
      </x:c>
      <x:c r="T61" s="118"/>
      <x:c r="U61" s="118" t="n">
        <x:f>'_ENGINE'!R58</x:f>
        <x:v>0</x:v>
      </x:c>
      <x:c r="V61" s="118" t="n">
        <x:f>'_ENGINE'!S58</x:f>
        <x:v>0</x:v>
      </x:c>
      <x:c r="W61" s="118" t="str">
        <x:f>'_ENGINE'!U58</x:f>
      </x:c>
    </x:row>
    <x:row r="62" ht="7" customHeight="1">
      <x:c r="A62" s="4"/>
      <x:c r="B62" s="4"/>
      <x:c r="C62" s="4"/>
      <x:c r="D62" s="4"/>
      <x:c r="E62" s="2"/>
      <x:c r="F62" s="2"/>
      <x:c r="G62" s="2"/>
      <x:c r="H62" s="2"/>
      <x:c r="I62" s="2"/>
      <x:c r="J62" s="2"/>
      <x:c r="K62" s="2"/>
      <x:c r="L62" s="2"/>
      <x:c r="M62" s="2"/>
      <x:c r="N62" s="2"/>
      <x:c r="O62" s="2"/>
      <x:c r="P62" s="2"/>
      <x:c r="Q62" s="2"/>
      <x:c r="R62" s="2"/>
      <x:c r="S62" s="2"/>
      <x:c r="T62" s="2"/>
      <x:c r="U62" s="2"/>
      <x:c r="V62" s="2"/>
      <x:c r="W62" s="2"/>
    </x:row>
    <x:row r="63" ht="50" customHeight="1">
      <x:c r="A63" s="4"/>
      <x:c r="B63" s="4"/>
      <x:c r="C63" s="4"/>
      <x:c r="D63" s="4"/>
      <x:c r="E63" s="2"/>
      <x:c r="F63" s="129" t="str">
        <x:v>8.3.6</x:v>
      </x:c>
      <x:c r="G63" s="129" t="str">
        <x:v>Design changes</x:v>
      </x:c>
      <x:c r="H63" s="134" t="str">
        <x:v>Control operational delivery so requirements are understood, flowed down, realised, verified and protected. Focus: design changes.</x:v>
      </x:c>
      <x:c r="I63" s="134" t="str">
        <x:v>Design is planned, reviewed, verified and validated through controlled evidence before authorised progression or release.</x:v>
      </x:c>
      <x:c r="J63" s="134" t="str">
        <x:v>Design plan, inputs, reviews, verification, validation, outputs, approvals, interfaces and change records.</x:v>
      </x:c>
      <x:c r="K63" s="129" t="n">
        <x:v>1</x:v>
      </x:c>
      <x:c r="L63" s="129"/>
      <x:c r="M63" s="129"/>
      <x:c r="N63" s="129"/>
      <x:c r="O63" s="129"/>
      <x:c r="P63" s="136" t="n">
        <x:f>'_ENGINE'!M59</x:f>
        <x:v>0</x:v>
      </x:c>
      <x:c r="Q63" s="129" t="n">
        <x:f>'_ENGINE'!N59</x:f>
        <x:v>0</x:v>
      </x:c>
      <x:c r="R63" s="129" t="n">
        <x:f>'_ENGINE'!O59</x:f>
        <x:v>0</x:v>
      </x:c>
      <x:c r="S63" s="129" t="n">
        <x:f>'_ENGINE'!P59</x:f>
        <x:v>0</x:v>
      </x:c>
      <x:c r="T63" s="129"/>
      <x:c r="U63" s="129" t="n">
        <x:f>'_ENGINE'!R59</x:f>
        <x:v>0</x:v>
      </x:c>
      <x:c r="V63" s="129" t="n">
        <x:f>'_ENGINE'!S59</x:f>
        <x:v>0</x:v>
      </x:c>
      <x:c r="W63" s="129" t="str">
        <x:f>'_ENGINE'!U59</x:f>
      </x:c>
    </x:row>
    <x:row r="64" ht="7" customHeight="1">
      <x:c r="A64" s="4"/>
      <x:c r="B64" s="4"/>
      <x:c r="C64" s="4"/>
      <x:c r="D64" s="4"/>
      <x:c r="E64" s="2"/>
      <x:c r="F64" s="2"/>
      <x:c r="G64" s="2"/>
      <x:c r="H64" s="2"/>
      <x:c r="I64" s="2"/>
      <x:c r="J64" s="2"/>
      <x:c r="K64" s="2"/>
      <x:c r="L64" s="2"/>
      <x:c r="M64" s="2"/>
      <x:c r="N64" s="2"/>
      <x:c r="O64" s="2"/>
      <x:c r="P64" s="2"/>
      <x:c r="Q64" s="2"/>
      <x:c r="R64" s="2"/>
      <x:c r="S64" s="2"/>
      <x:c r="T64" s="2"/>
      <x:c r="U64" s="2"/>
      <x:c r="V64" s="2"/>
      <x:c r="W64" s="2"/>
    </x:row>
    <x:row r="65" ht="50" customHeight="1">
      <x:c r="A65" s="4"/>
      <x:c r="B65" s="4"/>
      <x:c r="C65" s="4"/>
      <x:c r="D65" s="4"/>
      <x:c r="E65" s="2"/>
      <x:c r="F65" s="118" t="str">
        <x:v>8.4</x:v>
      </x:c>
      <x:c r="G65" s="118" t="str">
        <x:v>External provision</x:v>
      </x:c>
      <x:c r="H65" s="122" t="str">
        <x:v>Control operational delivery so requirements are understood, flowed down, realised, verified and protected. Focus: external provision.</x:v>
      </x:c>
      <x:c r="I65" s="122" t="str">
        <x:v>Supplier controls reflect risk and criticality, with clear requirements, performance monitoring and verification.</x:v>
      </x:c>
      <x:c r="J65" s="122" t="str">
        <x:v>Supplier approval, capability/risk review, flow-down, performance, verification, concessions and records.</x:v>
      </x:c>
      <x:c r="K65" s="118" t="n">
        <x:v>1</x:v>
      </x:c>
      <x:c r="L65" s="118"/>
      <x:c r="M65" s="118"/>
      <x:c r="N65" s="118"/>
      <x:c r="O65" s="118"/>
      <x:c r="P65" s="124" t="n">
        <x:f>'_ENGINE'!M60</x:f>
        <x:v>0</x:v>
      </x:c>
      <x:c r="Q65" s="118" t="n">
        <x:f>'_ENGINE'!N60</x:f>
        <x:v>0</x:v>
      </x:c>
      <x:c r="R65" s="118" t="n">
        <x:f>'_ENGINE'!O60</x:f>
        <x:v>0</x:v>
      </x:c>
      <x:c r="S65" s="118" t="n">
        <x:f>'_ENGINE'!P60</x:f>
        <x:v>0</x:v>
      </x:c>
      <x:c r="T65" s="118"/>
      <x:c r="U65" s="118" t="n">
        <x:f>'_ENGINE'!R60</x:f>
        <x:v>0</x:v>
      </x:c>
      <x:c r="V65" s="118" t="n">
        <x:f>'_ENGINE'!S60</x:f>
        <x:v>0</x:v>
      </x:c>
      <x:c r="W65" s="118" t="str">
        <x:f>'_ENGINE'!U60</x:f>
      </x:c>
    </x:row>
    <x:row r="66" ht="7" customHeight="1">
      <x:c r="A66" s="4"/>
      <x:c r="B66" s="4"/>
      <x:c r="C66" s="4"/>
      <x:c r="D66" s="4"/>
      <x:c r="E66" s="2"/>
      <x:c r="F66" s="2"/>
      <x:c r="G66" s="2"/>
      <x:c r="H66" s="2"/>
      <x:c r="I66" s="2"/>
      <x:c r="J66" s="2"/>
      <x:c r="K66" s="2"/>
      <x:c r="L66" s="2"/>
      <x:c r="M66" s="2"/>
      <x:c r="N66" s="2"/>
      <x:c r="O66" s="2"/>
      <x:c r="P66" s="2"/>
      <x:c r="Q66" s="2"/>
      <x:c r="R66" s="2"/>
      <x:c r="S66" s="2"/>
      <x:c r="T66" s="2"/>
      <x:c r="U66" s="2"/>
      <x:c r="V66" s="2"/>
      <x:c r="W66" s="2"/>
    </x:row>
    <x:row r="67" ht="50" customHeight="1">
      <x:c r="A67" s="4"/>
      <x:c r="B67" s="4"/>
      <x:c r="C67" s="4"/>
      <x:c r="D67" s="4"/>
      <x:c r="E67" s="2"/>
      <x:c r="F67" s="129" t="str">
        <x:v>8.4.1</x:v>
      </x:c>
      <x:c r="G67" s="129" t="str">
        <x:v>External provision – general</x:v>
      </x:c>
      <x:c r="H67" s="134" t="str">
        <x:v>Control operational delivery so requirements are understood, flowed down, realised, verified and protected. Focus: external provision – general.</x:v>
      </x:c>
      <x:c r="I67" s="134" t="str">
        <x:v>Supplier controls reflect risk and criticality, with clear requirements, performance monitoring and verification.</x:v>
      </x:c>
      <x:c r="J67" s="134" t="str">
        <x:v>Supplier approval, capability/risk review, flow-down, performance, verification, concessions and records.</x:v>
      </x:c>
      <x:c r="K67" s="129" t="n">
        <x:v>1</x:v>
      </x:c>
      <x:c r="L67" s="129"/>
      <x:c r="M67" s="129"/>
      <x:c r="N67" s="129"/>
      <x:c r="O67" s="129"/>
      <x:c r="P67" s="136" t="n">
        <x:f>'_ENGINE'!M61</x:f>
        <x:v>0</x:v>
      </x:c>
      <x:c r="Q67" s="129" t="n">
        <x:f>'_ENGINE'!N61</x:f>
        <x:v>0</x:v>
      </x:c>
      <x:c r="R67" s="129" t="n">
        <x:f>'_ENGINE'!O61</x:f>
        <x:v>0</x:v>
      </x:c>
      <x:c r="S67" s="129" t="n">
        <x:f>'_ENGINE'!P61</x:f>
        <x:v>0</x:v>
      </x:c>
      <x:c r="T67" s="129"/>
      <x:c r="U67" s="129" t="n">
        <x:f>'_ENGINE'!R61</x:f>
        <x:v>0</x:v>
      </x:c>
      <x:c r="V67" s="129" t="n">
        <x:f>'_ENGINE'!S61</x:f>
        <x:v>0</x:v>
      </x:c>
      <x:c r="W67" s="129" t="str">
        <x:f>'_ENGINE'!U61</x:f>
      </x:c>
    </x:row>
    <x:row r="68" ht="7" customHeight="1">
      <x:c r="A68" s="4"/>
      <x:c r="B68" s="4"/>
      <x:c r="C68" s="4"/>
      <x:c r="D68" s="4"/>
      <x:c r="E68" s="2"/>
      <x:c r="F68" s="2"/>
      <x:c r="G68" s="2"/>
      <x:c r="H68" s="2"/>
      <x:c r="I68" s="2"/>
      <x:c r="J68" s="2"/>
      <x:c r="K68" s="2"/>
      <x:c r="L68" s="2"/>
      <x:c r="M68" s="2"/>
      <x:c r="N68" s="2"/>
      <x:c r="O68" s="2"/>
      <x:c r="P68" s="2"/>
      <x:c r="Q68" s="2"/>
      <x:c r="R68" s="2"/>
      <x:c r="S68" s="2"/>
      <x:c r="T68" s="2"/>
      <x:c r="U68" s="2"/>
      <x:c r="V68" s="2"/>
      <x:c r="W68" s="2"/>
    </x:row>
    <x:row r="69" ht="50" customHeight="1">
      <x:c r="A69" s="4"/>
      <x:c r="B69" s="4"/>
      <x:c r="C69" s="4"/>
      <x:c r="D69" s="4"/>
      <x:c r="E69" s="2"/>
      <x:c r="F69" s="118" t="str">
        <x:v>8.4.1.1</x:v>
      </x:c>
      <x:c r="G69" s="118" t="str">
        <x:v>External-provider controls</x:v>
      </x:c>
      <x:c r="H69" s="122" t="str">
        <x:v>Control operational delivery so requirements are understood, flowed down, realised, verified and protected. Focus: external-provider controls.</x:v>
      </x:c>
      <x:c r="I69" s="122" t="str">
        <x:v>Supplier controls reflect risk and criticality, with clear requirements, performance monitoring and verification.</x:v>
      </x:c>
      <x:c r="J69" s="122" t="str">
        <x:v>Supplier approval, capability/risk review, flow-down, performance, verification, concessions and records.</x:v>
      </x:c>
      <x:c r="K69" s="118" t="n">
        <x:v>1</x:v>
      </x:c>
      <x:c r="L69" s="118"/>
      <x:c r="M69" s="118"/>
      <x:c r="N69" s="118"/>
      <x:c r="O69" s="118"/>
      <x:c r="P69" s="124" t="n">
        <x:f>'_ENGINE'!M62</x:f>
        <x:v>0</x:v>
      </x:c>
      <x:c r="Q69" s="118" t="n">
        <x:f>'_ENGINE'!N62</x:f>
        <x:v>0</x:v>
      </x:c>
      <x:c r="R69" s="118" t="n">
        <x:f>'_ENGINE'!O62</x:f>
        <x:v>0</x:v>
      </x:c>
      <x:c r="S69" s="118" t="n">
        <x:f>'_ENGINE'!P62</x:f>
        <x:v>0</x:v>
      </x:c>
      <x:c r="T69" s="118"/>
      <x:c r="U69" s="118" t="n">
        <x:f>'_ENGINE'!R62</x:f>
        <x:v>0</x:v>
      </x:c>
      <x:c r="V69" s="118" t="n">
        <x:f>'_ENGINE'!S62</x:f>
        <x:v>0</x:v>
      </x:c>
      <x:c r="W69" s="118" t="str">
        <x:f>'_ENGINE'!U62</x:f>
      </x:c>
    </x:row>
    <x:row r="70" ht="7" customHeight="1">
      <x:c r="A70" s="4"/>
      <x:c r="B70" s="4"/>
      <x:c r="C70" s="4"/>
      <x:c r="D70" s="4"/>
      <x:c r="E70" s="2"/>
      <x:c r="F70" s="2"/>
      <x:c r="G70" s="2"/>
      <x:c r="H70" s="2"/>
      <x:c r="I70" s="2"/>
      <x:c r="J70" s="2"/>
      <x:c r="K70" s="2"/>
      <x:c r="L70" s="2"/>
      <x:c r="M70" s="2"/>
      <x:c r="N70" s="2"/>
      <x:c r="O70" s="2"/>
      <x:c r="P70" s="2"/>
      <x:c r="Q70" s="2"/>
      <x:c r="R70" s="2"/>
      <x:c r="S70" s="2"/>
      <x:c r="T70" s="2"/>
      <x:c r="U70" s="2"/>
      <x:c r="V70" s="2"/>
      <x:c r="W70" s="2"/>
    </x:row>
    <x:row r="71" ht="50" customHeight="1">
      <x:c r="A71" s="4"/>
      <x:c r="B71" s="4"/>
      <x:c r="C71" s="4"/>
      <x:c r="D71" s="4"/>
      <x:c r="E71" s="2"/>
      <x:c r="F71" s="129" t="str">
        <x:v>8.4.2</x:v>
      </x:c>
      <x:c r="G71" s="129" t="str">
        <x:v>Type and extent of control</x:v>
      </x:c>
      <x:c r="H71" s="134" t="str">
        <x:v>Control operational delivery so requirements are understood, flowed down, realised, verified and protected. Focus: type and extent of control.</x:v>
      </x:c>
      <x:c r="I71" s="134" t="str">
        <x:v>The control is clearly owned, consistently implemented, objectively evidenced and demonstrably effective.</x:v>
      </x:c>
      <x:c r="J71" s="134" t="str">
        <x:v>Applicable process documents, records, performance data, interviews and observed implementation.</x:v>
      </x:c>
      <x:c r="K71" s="129" t="n">
        <x:v>1</x:v>
      </x:c>
      <x:c r="L71" s="129"/>
      <x:c r="M71" s="129"/>
      <x:c r="N71" s="129"/>
      <x:c r="O71" s="129"/>
      <x:c r="P71" s="136" t="n">
        <x:f>'_ENGINE'!M63</x:f>
        <x:v>0</x:v>
      </x:c>
      <x:c r="Q71" s="129" t="n">
        <x:f>'_ENGINE'!N63</x:f>
        <x:v>0</x:v>
      </x:c>
      <x:c r="R71" s="129" t="n">
        <x:f>'_ENGINE'!O63</x:f>
        <x:v>0</x:v>
      </x:c>
      <x:c r="S71" s="129" t="n">
        <x:f>'_ENGINE'!P63</x:f>
        <x:v>0</x:v>
      </x:c>
      <x:c r="T71" s="129"/>
      <x:c r="U71" s="129" t="n">
        <x:f>'_ENGINE'!R63</x:f>
        <x:v>0</x:v>
      </x:c>
      <x:c r="V71" s="129" t="n">
        <x:f>'_ENGINE'!S63</x:f>
        <x:v>0</x:v>
      </x:c>
      <x:c r="W71" s="129" t="str">
        <x:f>'_ENGINE'!U63</x:f>
      </x:c>
    </x:row>
    <x:row r="72" ht="7" customHeight="1">
      <x:c r="A72" s="4"/>
      <x:c r="B72" s="4"/>
      <x:c r="C72" s="4"/>
      <x:c r="D72" s="4"/>
      <x:c r="E72" s="2"/>
      <x:c r="F72" s="2"/>
      <x:c r="G72" s="2"/>
      <x:c r="H72" s="2"/>
      <x:c r="I72" s="2"/>
      <x:c r="J72" s="2"/>
      <x:c r="K72" s="2"/>
      <x:c r="L72" s="2"/>
      <x:c r="M72" s="2"/>
      <x:c r="N72" s="2"/>
      <x:c r="O72" s="2"/>
      <x:c r="P72" s="2"/>
      <x:c r="Q72" s="2"/>
      <x:c r="R72" s="2"/>
      <x:c r="S72" s="2"/>
      <x:c r="T72" s="2"/>
      <x:c r="U72" s="2"/>
      <x:c r="V72" s="2"/>
      <x:c r="W72" s="2"/>
    </x:row>
    <x:row r="73" ht="50" customHeight="1">
      <x:c r="A73" s="4"/>
      <x:c r="B73" s="4"/>
      <x:c r="C73" s="4"/>
      <x:c r="D73" s="4"/>
      <x:c r="E73" s="2"/>
      <x:c r="F73" s="118" t="str">
        <x:v>8.4.3</x:v>
      </x:c>
      <x:c r="G73" s="118" t="str">
        <x:v>Information for external providers</x:v>
      </x:c>
      <x:c r="H73" s="122" t="str">
        <x:v>Control operational delivery so requirements are understood, flowed down, realised, verified and protected. Focus: information for external providers.</x:v>
      </x:c>
      <x:c r="I73" s="122" t="str">
        <x:v>Supplier controls reflect risk and criticality, with clear requirements, performance monitoring and verification.</x:v>
      </x:c>
      <x:c r="J73" s="122" t="str">
        <x:v>Supplier approval, capability/risk review, flow-down, performance, verification, concessions and records.</x:v>
      </x:c>
      <x:c r="K73" s="118" t="n">
        <x:v>1</x:v>
      </x:c>
      <x:c r="L73" s="118"/>
      <x:c r="M73" s="118"/>
      <x:c r="N73" s="118"/>
      <x:c r="O73" s="118"/>
      <x:c r="P73" s="124" t="n">
        <x:f>'_ENGINE'!M64</x:f>
        <x:v>0</x:v>
      </x:c>
      <x:c r="Q73" s="118" t="n">
        <x:f>'_ENGINE'!N64</x:f>
        <x:v>0</x:v>
      </x:c>
      <x:c r="R73" s="118" t="n">
        <x:f>'_ENGINE'!O64</x:f>
        <x:v>0</x:v>
      </x:c>
      <x:c r="S73" s="118" t="n">
        <x:f>'_ENGINE'!P64</x:f>
        <x:v>0</x:v>
      </x:c>
      <x:c r="T73" s="118"/>
      <x:c r="U73" s="118" t="n">
        <x:f>'_ENGINE'!R64</x:f>
        <x:v>0</x:v>
      </x:c>
      <x:c r="V73" s="118" t="n">
        <x:f>'_ENGINE'!S64</x:f>
        <x:v>0</x:v>
      </x:c>
      <x:c r="W73" s="118" t="str">
        <x:f>'_ENGINE'!U64</x:f>
      </x:c>
    </x:row>
    <x:row r="74" ht="7" customHeight="1">
      <x:c r="A74" s="4"/>
      <x:c r="B74" s="4"/>
      <x:c r="C74" s="4"/>
      <x:c r="D74" s="4"/>
      <x:c r="E74" s="2"/>
      <x:c r="F74" s="2"/>
      <x:c r="G74" s="2"/>
      <x:c r="H74" s="2"/>
      <x:c r="I74" s="2"/>
      <x:c r="J74" s="2"/>
      <x:c r="K74" s="2"/>
      <x:c r="L74" s="2"/>
      <x:c r="M74" s="2"/>
      <x:c r="N74" s="2"/>
      <x:c r="O74" s="2"/>
      <x:c r="P74" s="2"/>
      <x:c r="Q74" s="2"/>
      <x:c r="R74" s="2"/>
      <x:c r="S74" s="2"/>
      <x:c r="T74" s="2"/>
      <x:c r="U74" s="2"/>
      <x:c r="V74" s="2"/>
      <x:c r="W74" s="2"/>
    </x:row>
    <x:row r="75" ht="50" customHeight="1">
      <x:c r="A75" s="4"/>
      <x:c r="B75" s="4"/>
      <x:c r="C75" s="4"/>
      <x:c r="D75" s="4"/>
      <x:c r="E75" s="2"/>
      <x:c r="F75" s="129" t="str">
        <x:v>8.5</x:v>
      </x:c>
      <x:c r="G75" s="129" t="str">
        <x:v>Production and service provision</x:v>
      </x:c>
      <x:c r="H75" s="134" t="str">
        <x:v>Control operational delivery so requirements are understood, flowed down, realised, verified and protected. Focus: production and service provision.</x:v>
      </x:c>
      <x:c r="I75" s="134" t="str">
        <x:v>Work is executed under controlled conditions using approved information, capable processes, suitable resources and objective acceptance evidence.</x:v>
      </x:c>
      <x:c r="J75" s="134" t="str">
        <x:v>Applicable process documents, records, performance data, interviews and observed implementation.</x:v>
      </x:c>
      <x:c r="K75" s="129" t="n">
        <x:v>1</x:v>
      </x:c>
      <x:c r="L75" s="129"/>
      <x:c r="M75" s="129"/>
      <x:c r="N75" s="129"/>
      <x:c r="O75" s="129"/>
      <x:c r="P75" s="136" t="n">
        <x:f>'_ENGINE'!M65</x:f>
        <x:v>0</x:v>
      </x:c>
      <x:c r="Q75" s="129" t="n">
        <x:f>'_ENGINE'!N65</x:f>
        <x:v>0</x:v>
      </x:c>
      <x:c r="R75" s="129" t="n">
        <x:f>'_ENGINE'!O65</x:f>
        <x:v>0</x:v>
      </x:c>
      <x:c r="S75" s="129" t="n">
        <x:f>'_ENGINE'!P65</x:f>
        <x:v>0</x:v>
      </x:c>
      <x:c r="T75" s="129"/>
      <x:c r="U75" s="129" t="n">
        <x:f>'_ENGINE'!R65</x:f>
        <x:v>0</x:v>
      </x:c>
      <x:c r="V75" s="129" t="n">
        <x:f>'_ENGINE'!S65</x:f>
        <x:v>0</x:v>
      </x:c>
      <x:c r="W75" s="129" t="str">
        <x:f>'_ENGINE'!U65</x:f>
      </x:c>
    </x:row>
    <x:row r="76" ht="7" customHeight="1">
      <x:c r="A76" s="4"/>
      <x:c r="B76" s="4"/>
      <x:c r="C76" s="4"/>
      <x:c r="D76" s="4"/>
      <x:c r="E76" s="2"/>
      <x:c r="F76" s="2"/>
      <x:c r="G76" s="2"/>
      <x:c r="H76" s="2"/>
      <x:c r="I76" s="2"/>
      <x:c r="J76" s="2"/>
      <x:c r="K76" s="2"/>
      <x:c r="L76" s="2"/>
      <x:c r="M76" s="2"/>
      <x:c r="N76" s="2"/>
      <x:c r="O76" s="2"/>
      <x:c r="P76" s="2"/>
      <x:c r="Q76" s="2"/>
      <x:c r="R76" s="2"/>
      <x:c r="S76" s="2"/>
      <x:c r="T76" s="2"/>
      <x:c r="U76" s="2"/>
      <x:c r="V76" s="2"/>
      <x:c r="W76" s="2"/>
    </x:row>
    <x:row r="77" ht="50" customHeight="1">
      <x:c r="A77" s="4"/>
      <x:c r="B77" s="4"/>
      <x:c r="C77" s="4"/>
      <x:c r="D77" s="4"/>
      <x:c r="E77" s="2"/>
      <x:c r="F77" s="118" t="str">
        <x:v>8.5.1</x:v>
      </x:c>
      <x:c r="G77" s="118" t="str">
        <x:v>Controlled production/service provision</x:v>
      </x:c>
      <x:c r="H77" s="122" t="str">
        <x:v>Control operational delivery so requirements are understood, flowed down, realised, verified and protected. Focus: controlled production/service provision.</x:v>
      </x:c>
      <x:c r="I77" s="122" t="str">
        <x:v>Work is executed under controlled conditions using approved information, capable processes, suitable resources and objective acceptance evidence.</x:v>
      </x:c>
      <x:c r="J77" s="122" t="str">
        <x:v>Applicable process documents, records, performance data, interviews and observed implementation.</x:v>
      </x:c>
      <x:c r="K77" s="118" t="n">
        <x:v>1</x:v>
      </x:c>
      <x:c r="L77" s="118"/>
      <x:c r="M77" s="118"/>
      <x:c r="N77" s="118"/>
      <x:c r="O77" s="118"/>
      <x:c r="P77" s="124" t="n">
        <x:f>'_ENGINE'!M66</x:f>
        <x:v>0</x:v>
      </x:c>
      <x:c r="Q77" s="118" t="n">
        <x:f>'_ENGINE'!N66</x:f>
        <x:v>0</x:v>
      </x:c>
      <x:c r="R77" s="118" t="n">
        <x:f>'_ENGINE'!O66</x:f>
        <x:v>0</x:v>
      </x:c>
      <x:c r="S77" s="118" t="n">
        <x:f>'_ENGINE'!P66</x:f>
        <x:v>0</x:v>
      </x:c>
      <x:c r="T77" s="118"/>
      <x:c r="U77" s="118" t="n">
        <x:f>'_ENGINE'!R66</x:f>
        <x:v>0</x:v>
      </x:c>
      <x:c r="V77" s="118" t="n">
        <x:f>'_ENGINE'!S66</x:f>
        <x:v>0</x:v>
      </x:c>
      <x:c r="W77" s="118" t="str">
        <x:f>'_ENGINE'!U66</x:f>
      </x:c>
    </x:row>
    <x:row r="78" ht="7" customHeight="1">
      <x:c r="A78" s="4"/>
      <x:c r="B78" s="4"/>
      <x:c r="C78" s="4"/>
      <x:c r="D78" s="4"/>
      <x:c r="E78" s="2"/>
      <x:c r="F78" s="2"/>
      <x:c r="G78" s="2"/>
      <x:c r="H78" s="2"/>
      <x:c r="I78" s="2"/>
      <x:c r="J78" s="2"/>
      <x:c r="K78" s="2"/>
      <x:c r="L78" s="2"/>
      <x:c r="M78" s="2"/>
      <x:c r="N78" s="2"/>
      <x:c r="O78" s="2"/>
      <x:c r="P78" s="2"/>
      <x:c r="Q78" s="2"/>
      <x:c r="R78" s="2"/>
      <x:c r="S78" s="2"/>
      <x:c r="T78" s="2"/>
      <x:c r="U78" s="2"/>
      <x:c r="V78" s="2"/>
      <x:c r="W78" s="2"/>
    </x:row>
    <x:row r="79" ht="50" customHeight="1">
      <x:c r="A79" s="4"/>
      <x:c r="B79" s="4"/>
      <x:c r="C79" s="4"/>
      <x:c r="D79" s="4"/>
      <x:c r="E79" s="2"/>
      <x:c r="F79" s="129" t="str">
        <x:v>8.5.2</x:v>
      </x:c>
      <x:c r="G79" s="129" t="str">
        <x:v>Identification and traceability</x:v>
      </x:c>
      <x:c r="H79" s="134" t="str">
        <x:v>Control operational delivery so requirements are understood, flowed down, realised, verified and protected. Focus: identification and traceability.</x:v>
      </x:c>
      <x:c r="I79" s="134" t="str">
        <x:v>The control is clearly owned, consistently implemented, objectively evidenced and demonstrably effective.</x:v>
      </x:c>
      <x:c r="J79" s="134" t="str">
        <x:v>Equipment register, calibration/verification, status, traceability, recall, protection and suitability evidence.</x:v>
      </x:c>
      <x:c r="K79" s="129" t="n">
        <x:v>1</x:v>
      </x:c>
      <x:c r="L79" s="129"/>
      <x:c r="M79" s="129"/>
      <x:c r="N79" s="129"/>
      <x:c r="O79" s="129"/>
      <x:c r="P79" s="136" t="n">
        <x:f>'_ENGINE'!M67</x:f>
        <x:v>0</x:v>
      </x:c>
      <x:c r="Q79" s="129" t="n">
        <x:f>'_ENGINE'!N67</x:f>
        <x:v>0</x:v>
      </x:c>
      <x:c r="R79" s="129" t="n">
        <x:f>'_ENGINE'!O67</x:f>
        <x:v>0</x:v>
      </x:c>
      <x:c r="S79" s="129" t="n">
        <x:f>'_ENGINE'!P67</x:f>
        <x:v>0</x:v>
      </x:c>
      <x:c r="T79" s="129"/>
      <x:c r="U79" s="129" t="n">
        <x:f>'_ENGINE'!R67</x:f>
        <x:v>0</x:v>
      </x:c>
      <x:c r="V79" s="129" t="n">
        <x:f>'_ENGINE'!S67</x:f>
        <x:v>0</x:v>
      </x:c>
      <x:c r="W79" s="129" t="str">
        <x:f>'_ENGINE'!U67</x:f>
      </x:c>
    </x:row>
    <x:row r="80" ht="7" customHeight="1">
      <x:c r="A80" s="4"/>
      <x:c r="B80" s="4"/>
      <x:c r="C80" s="4"/>
      <x:c r="D80" s="4"/>
      <x:c r="E80" s="2"/>
      <x:c r="F80" s="2"/>
      <x:c r="G80" s="2"/>
      <x:c r="H80" s="2"/>
      <x:c r="I80" s="2"/>
      <x:c r="J80" s="2"/>
      <x:c r="K80" s="2"/>
      <x:c r="L80" s="2"/>
      <x:c r="M80" s="2"/>
      <x:c r="N80" s="2"/>
      <x:c r="O80" s="2"/>
      <x:c r="P80" s="2"/>
      <x:c r="Q80" s="2"/>
      <x:c r="R80" s="2"/>
      <x:c r="S80" s="2"/>
      <x:c r="T80" s="2"/>
      <x:c r="U80" s="2"/>
      <x:c r="V80" s="2"/>
      <x:c r="W80" s="2"/>
    </x:row>
    <x:row r="81" ht="50" customHeight="1">
      <x:c r="A81" s="4"/>
      <x:c r="B81" s="4"/>
      <x:c r="C81" s="4"/>
      <x:c r="D81" s="4"/>
      <x:c r="E81" s="2"/>
      <x:c r="F81" s="118" t="str">
        <x:v>8.5.3</x:v>
      </x:c>
      <x:c r="G81" s="118" t="str">
        <x:v>Customer/external-provider property</x:v>
      </x:c>
      <x:c r="H81" s="122" t="str">
        <x:v>Control operational delivery so requirements are understood, flowed down, realised, verified and protected. Focus: customer/external-provider property.</x:v>
      </x:c>
      <x:c r="I81" s="122" t="str">
        <x:v>Supplier controls reflect risk and criticality, with clear requirements, performance monitoring and verification.</x:v>
      </x:c>
      <x:c r="J81" s="122" t="str">
        <x:v>Supplier approval, capability/risk review, flow-down, performance, verification, concessions and records.</x:v>
      </x:c>
      <x:c r="K81" s="118" t="n">
        <x:v>1</x:v>
      </x:c>
      <x:c r="L81" s="118"/>
      <x:c r="M81" s="118"/>
      <x:c r="N81" s="118"/>
      <x:c r="O81" s="118"/>
      <x:c r="P81" s="124" t="n">
        <x:f>'_ENGINE'!M68</x:f>
        <x:v>0</x:v>
      </x:c>
      <x:c r="Q81" s="118" t="n">
        <x:f>'_ENGINE'!N68</x:f>
        <x:v>0</x:v>
      </x:c>
      <x:c r="R81" s="118" t="n">
        <x:f>'_ENGINE'!O68</x:f>
        <x:v>0</x:v>
      </x:c>
      <x:c r="S81" s="118" t="n">
        <x:f>'_ENGINE'!P68</x:f>
        <x:v>0</x:v>
      </x:c>
      <x:c r="T81" s="118"/>
      <x:c r="U81" s="118" t="n">
        <x:f>'_ENGINE'!R68</x:f>
        <x:v>0</x:v>
      </x:c>
      <x:c r="V81" s="118" t="n">
        <x:f>'_ENGINE'!S68</x:f>
        <x:v>0</x:v>
      </x:c>
      <x:c r="W81" s="118" t="str">
        <x:f>'_ENGINE'!U68</x:f>
      </x:c>
    </x:row>
    <x:row r="82" ht="7" customHeight="1">
      <x:c r="A82" s="4"/>
      <x:c r="B82" s="4"/>
      <x:c r="C82" s="4"/>
      <x:c r="D82" s="4"/>
      <x:c r="E82" s="2"/>
      <x:c r="F82" s="2"/>
      <x:c r="G82" s="2"/>
      <x:c r="H82" s="2"/>
      <x:c r="I82" s="2"/>
      <x:c r="J82" s="2"/>
      <x:c r="K82" s="2"/>
      <x:c r="L82" s="2"/>
      <x:c r="M82" s="2"/>
      <x:c r="N82" s="2"/>
      <x:c r="O82" s="2"/>
      <x:c r="P82" s="2"/>
      <x:c r="Q82" s="2"/>
      <x:c r="R82" s="2"/>
      <x:c r="S82" s="2"/>
      <x:c r="T82" s="2"/>
      <x:c r="U82" s="2"/>
      <x:c r="V82" s="2"/>
      <x:c r="W82" s="2"/>
    </x:row>
    <x:row r="83" ht="50" customHeight="1">
      <x:c r="A83" s="4"/>
      <x:c r="B83" s="4"/>
      <x:c r="C83" s="4"/>
      <x:c r="D83" s="4"/>
      <x:c r="E83" s="2"/>
      <x:c r="F83" s="129" t="str">
        <x:v>8.5.4</x:v>
      </x:c>
      <x:c r="G83" s="129" t="str">
        <x:v>Preservation</x:v>
      </x:c>
      <x:c r="H83" s="134" t="str">
        <x:v>Control operational delivery so requirements are understood, flowed down, realised, verified and protected. Focus: preservation.</x:v>
      </x:c>
      <x:c r="I83" s="134" t="str">
        <x:v>The control is clearly owned, consistently implemented, objectively evidenced and demonstrably effective.</x:v>
      </x:c>
      <x:c r="J83" s="134" t="str">
        <x:v>Identification, handling, FOD/contamination controls, packaging, storage, shelf-life and transport evidence.</x:v>
      </x:c>
      <x:c r="K83" s="129" t="n">
        <x:v>1</x:v>
      </x:c>
      <x:c r="L83" s="129"/>
      <x:c r="M83" s="129"/>
      <x:c r="N83" s="129"/>
      <x:c r="O83" s="129"/>
      <x:c r="P83" s="136" t="n">
        <x:f>'_ENGINE'!M69</x:f>
        <x:v>0</x:v>
      </x:c>
      <x:c r="Q83" s="129" t="n">
        <x:f>'_ENGINE'!N69</x:f>
        <x:v>0</x:v>
      </x:c>
      <x:c r="R83" s="129" t="n">
        <x:f>'_ENGINE'!O69</x:f>
        <x:v>0</x:v>
      </x:c>
      <x:c r="S83" s="129" t="n">
        <x:f>'_ENGINE'!P69</x:f>
        <x:v>0</x:v>
      </x:c>
      <x:c r="T83" s="129"/>
      <x:c r="U83" s="129" t="n">
        <x:f>'_ENGINE'!R69</x:f>
        <x:v>0</x:v>
      </x:c>
      <x:c r="V83" s="129" t="n">
        <x:f>'_ENGINE'!S69</x:f>
        <x:v>0</x:v>
      </x:c>
      <x:c r="W83" s="129" t="str">
        <x:f>'_ENGINE'!U69</x:f>
      </x:c>
    </x:row>
    <x:row r="84" ht="7" customHeight="1">
      <x:c r="A84" s="4"/>
      <x:c r="B84" s="4"/>
      <x:c r="C84" s="4"/>
      <x:c r="D84" s="4"/>
      <x:c r="E84" s="2"/>
      <x:c r="F84" s="2"/>
      <x:c r="G84" s="2"/>
      <x:c r="H84" s="2"/>
      <x:c r="I84" s="2"/>
      <x:c r="J84" s="2"/>
      <x:c r="K84" s="2"/>
      <x:c r="L84" s="2"/>
      <x:c r="M84" s="2"/>
      <x:c r="N84" s="2"/>
      <x:c r="O84" s="2"/>
      <x:c r="P84" s="2"/>
      <x:c r="Q84" s="2"/>
      <x:c r="R84" s="2"/>
      <x:c r="S84" s="2"/>
      <x:c r="T84" s="2"/>
      <x:c r="U84" s="2"/>
      <x:c r="V84" s="2"/>
      <x:c r="W84" s="2"/>
    </x:row>
    <x:row r="85" ht="50" customHeight="1">
      <x:c r="A85" s="4"/>
      <x:c r="B85" s="4"/>
      <x:c r="C85" s="4"/>
      <x:c r="D85" s="4"/>
      <x:c r="E85" s="2"/>
      <x:c r="F85" s="118" t="str">
        <x:v>8.5.5</x:v>
      </x:c>
      <x:c r="G85" s="118" t="str">
        <x:v>Post-delivery activities</x:v>
      </x:c>
      <x:c r="H85" s="122" t="str">
        <x:v>Control operational delivery so requirements are understood, flowed down, realised, verified and protected. Focus: post-delivery activities.</x:v>
      </x:c>
      <x:c r="I85" s="122" t="str">
        <x:v>The control is clearly owned, consistently implemented, objectively evidenced and demonstrably effective.</x:v>
      </x:c>
      <x:c r="J85" s="122" t="str">
        <x:v>Applicable process documents, records, performance data, interviews and observed implementation.</x:v>
      </x:c>
      <x:c r="K85" s="118" t="n">
        <x:v>1</x:v>
      </x:c>
      <x:c r="L85" s="118"/>
      <x:c r="M85" s="118"/>
      <x:c r="N85" s="118"/>
      <x:c r="O85" s="118"/>
      <x:c r="P85" s="124" t="n">
        <x:f>'_ENGINE'!M70</x:f>
        <x:v>0</x:v>
      </x:c>
      <x:c r="Q85" s="118" t="n">
        <x:f>'_ENGINE'!N70</x:f>
        <x:v>0</x:v>
      </x:c>
      <x:c r="R85" s="118" t="n">
        <x:f>'_ENGINE'!O70</x:f>
        <x:v>0</x:v>
      </x:c>
      <x:c r="S85" s="118" t="n">
        <x:f>'_ENGINE'!P70</x:f>
        <x:v>0</x:v>
      </x:c>
      <x:c r="T85" s="118"/>
      <x:c r="U85" s="118" t="n">
        <x:f>'_ENGINE'!R70</x:f>
        <x:v>0</x:v>
      </x:c>
      <x:c r="V85" s="118" t="n">
        <x:f>'_ENGINE'!S70</x:f>
        <x:v>0</x:v>
      </x:c>
      <x:c r="W85" s="118" t="str">
        <x:f>'_ENGINE'!U70</x:f>
      </x:c>
    </x:row>
    <x:row r="86" ht="7" customHeight="1">
      <x:c r="A86" s="4"/>
      <x:c r="B86" s="4"/>
      <x:c r="C86" s="4"/>
      <x:c r="D86" s="4"/>
      <x:c r="E86" s="2"/>
      <x:c r="F86" s="2"/>
      <x:c r="G86" s="2"/>
      <x:c r="H86" s="2"/>
      <x:c r="I86" s="2"/>
      <x:c r="J86" s="2"/>
      <x:c r="K86" s="2"/>
      <x:c r="L86" s="2"/>
      <x:c r="M86" s="2"/>
      <x:c r="N86" s="2"/>
      <x:c r="O86" s="2"/>
      <x:c r="P86" s="2"/>
      <x:c r="Q86" s="2"/>
      <x:c r="R86" s="2"/>
      <x:c r="S86" s="2"/>
      <x:c r="T86" s="2"/>
      <x:c r="U86" s="2"/>
      <x:c r="V86" s="2"/>
      <x:c r="W86" s="2"/>
    </x:row>
    <x:row r="87" ht="50" customHeight="1">
      <x:c r="A87" s="4"/>
      <x:c r="B87" s="4"/>
      <x:c r="C87" s="4"/>
      <x:c r="D87" s="4"/>
      <x:c r="E87" s="2"/>
      <x:c r="F87" s="129" t="str">
        <x:v>8.5.6</x:v>
      </x:c>
      <x:c r="G87" s="129" t="str">
        <x:v>Control of changes</x:v>
      </x:c>
      <x:c r="H87" s="134" t="str">
        <x:v>Control operational delivery so requirements are understood, flowed down, realised, verified and protected. Focus: control of changes.</x:v>
      </x:c>
      <x:c r="I87" s="134" t="str">
        <x:v>The control is clearly owned, consistently implemented, objectively evidenced and demonstrably effective.</x:v>
      </x:c>
      <x:c r="J87" s="134" t="str">
        <x:v>Applicable process documents, records, performance data, interviews and observed implementation.</x:v>
      </x:c>
      <x:c r="K87" s="129" t="n">
        <x:v>1</x:v>
      </x:c>
      <x:c r="L87" s="129"/>
      <x:c r="M87" s="129"/>
      <x:c r="N87" s="129"/>
      <x:c r="O87" s="129"/>
      <x:c r="P87" s="136" t="n">
        <x:f>'_ENGINE'!M71</x:f>
        <x:v>0</x:v>
      </x:c>
      <x:c r="Q87" s="129" t="n">
        <x:f>'_ENGINE'!N71</x:f>
        <x:v>0</x:v>
      </x:c>
      <x:c r="R87" s="129" t="n">
        <x:f>'_ENGINE'!O71</x:f>
        <x:v>0</x:v>
      </x:c>
      <x:c r="S87" s="129" t="n">
        <x:f>'_ENGINE'!P71</x:f>
        <x:v>0</x:v>
      </x:c>
      <x:c r="T87" s="129"/>
      <x:c r="U87" s="129" t="n">
        <x:f>'_ENGINE'!R71</x:f>
        <x:v>0</x:v>
      </x:c>
      <x:c r="V87" s="129" t="n">
        <x:f>'_ENGINE'!S71</x:f>
        <x:v>0</x:v>
      </x:c>
      <x:c r="W87" s="129" t="str">
        <x:f>'_ENGINE'!U71</x:f>
      </x:c>
    </x:row>
    <x:row r="88" ht="7" customHeight="1">
      <x:c r="A88" s="4"/>
      <x:c r="B88" s="4"/>
      <x:c r="C88" s="4"/>
      <x:c r="D88" s="4"/>
      <x:c r="E88" s="2"/>
      <x:c r="F88" s="2"/>
      <x:c r="G88" s="2"/>
      <x:c r="H88" s="2"/>
      <x:c r="I88" s="2"/>
      <x:c r="J88" s="2"/>
      <x:c r="K88" s="2"/>
      <x:c r="L88" s="2"/>
      <x:c r="M88" s="2"/>
      <x:c r="N88" s="2"/>
      <x:c r="O88" s="2"/>
      <x:c r="P88" s="2"/>
      <x:c r="Q88" s="2"/>
      <x:c r="R88" s="2"/>
      <x:c r="S88" s="2"/>
      <x:c r="T88" s="2"/>
      <x:c r="U88" s="2"/>
      <x:c r="V88" s="2"/>
      <x:c r="W88" s="2"/>
    </x:row>
    <x:row r="89" ht="50" customHeight="1">
      <x:c r="A89" s="4"/>
      <x:c r="B89" s="4"/>
      <x:c r="C89" s="4"/>
      <x:c r="D89" s="4"/>
      <x:c r="E89" s="2"/>
      <x:c r="F89" s="118" t="str">
        <x:v>8.6</x:v>
      </x:c>
      <x:c r="G89" s="118" t="str">
        <x:v>Release</x:v>
      </x:c>
      <x:c r="H89" s="122" t="str">
        <x:v>Control operational delivery so requirements are understood, flowed down, realised, verified and protected. Focus: release.</x:v>
      </x:c>
      <x:c r="I89" s="122" t="str">
        <x:v>The control is clearly owned, consistently implemented, objectively evidenced and demonstrably effective.</x:v>
      </x:c>
      <x:c r="J89" s="122" t="str">
        <x:v>Acceptance evidence, authorised release, qualification evidence, traceability and delivery documentation.</x:v>
      </x:c>
      <x:c r="K89" s="118" t="n">
        <x:v>1</x:v>
      </x:c>
      <x:c r="L89" s="118"/>
      <x:c r="M89" s="118"/>
      <x:c r="N89" s="118"/>
      <x:c r="O89" s="118"/>
      <x:c r="P89" s="124" t="n">
        <x:f>'_ENGINE'!M72</x:f>
        <x:v>0</x:v>
      </x:c>
      <x:c r="Q89" s="118" t="n">
        <x:f>'_ENGINE'!N72</x:f>
        <x:v>0</x:v>
      </x:c>
      <x:c r="R89" s="118" t="n">
        <x:f>'_ENGINE'!O72</x:f>
        <x:v>0</x:v>
      </x:c>
      <x:c r="S89" s="118" t="n">
        <x:f>'_ENGINE'!P72</x:f>
        <x:v>0</x:v>
      </x:c>
      <x:c r="T89" s="118"/>
      <x:c r="U89" s="118" t="n">
        <x:f>'_ENGINE'!R72</x:f>
        <x:v>0</x:v>
      </x:c>
      <x:c r="V89" s="118" t="n">
        <x:f>'_ENGINE'!S72</x:f>
        <x:v>0</x:v>
      </x:c>
      <x:c r="W89" s="118" t="str">
        <x:f>'_ENGINE'!U72</x:f>
      </x:c>
    </x:row>
    <x:row r="90" ht="7" customHeight="1">
      <x:c r="A90" s="4"/>
      <x:c r="B90" s="4"/>
      <x:c r="C90" s="4"/>
      <x:c r="D90" s="4"/>
      <x:c r="E90" s="2"/>
      <x:c r="F90" s="2"/>
      <x:c r="G90" s="2"/>
      <x:c r="H90" s="2"/>
      <x:c r="I90" s="2"/>
      <x:c r="J90" s="2"/>
      <x:c r="K90" s="2"/>
      <x:c r="L90" s="2"/>
      <x:c r="M90" s="2"/>
      <x:c r="N90" s="2"/>
      <x:c r="O90" s="2"/>
      <x:c r="P90" s="2"/>
      <x:c r="Q90" s="2"/>
      <x:c r="R90" s="2"/>
      <x:c r="S90" s="2"/>
      <x:c r="T90" s="2"/>
      <x:c r="U90" s="2"/>
      <x:c r="V90" s="2"/>
      <x:c r="W90" s="2"/>
    </x:row>
    <x:row r="91" ht="50" customHeight="1">
      <x:c r="A91" s="4"/>
      <x:c r="B91" s="4"/>
      <x:c r="C91" s="4"/>
      <x:c r="D91" s="4"/>
      <x:c r="E91" s="2"/>
      <x:c r="F91" s="129" t="str">
        <x:v>8.7</x:v>
      </x:c>
      <x:c r="G91" s="129" t="str">
        <x:v>Nonconforming outputs</x:v>
      </x:c>
      <x:c r="H91" s="134" t="str">
        <x:v>Control operational delivery so requirements are understood, flowed down, realised, verified and protected. Focus: nonconforming outputs.</x:v>
      </x:c>
      <x:c r="I91" s="134" t="str">
        <x:v>The control is clearly owned, consistently implemented, objectively evidenced and demonstrably effective.</x:v>
      </x:c>
      <x:c r="J91" s="134" t="str">
        <x:v>NCR, containment, disposition, root-cause evidence, corrective action, recurrence review and effectiveness verification.</x:v>
      </x:c>
      <x:c r="K91" s="129" t="n">
        <x:v>1</x:v>
      </x:c>
      <x:c r="L91" s="129"/>
      <x:c r="M91" s="129"/>
      <x:c r="N91" s="129"/>
      <x:c r="O91" s="129"/>
      <x:c r="P91" s="136" t="n">
        <x:f>'_ENGINE'!M73</x:f>
        <x:v>0</x:v>
      </x:c>
      <x:c r="Q91" s="129" t="n">
        <x:f>'_ENGINE'!N73</x:f>
        <x:v>0</x:v>
      </x:c>
      <x:c r="R91" s="129" t="n">
        <x:f>'_ENGINE'!O73</x:f>
        <x:v>0</x:v>
      </x:c>
      <x:c r="S91" s="129" t="n">
        <x:f>'_ENGINE'!P73</x:f>
        <x:v>0</x:v>
      </x:c>
      <x:c r="T91" s="129"/>
      <x:c r="U91" s="129" t="n">
        <x:f>'_ENGINE'!R73</x:f>
        <x:v>0</x:v>
      </x:c>
      <x:c r="V91" s="129" t="n">
        <x:f>'_ENGINE'!S73</x:f>
        <x:v>0</x:v>
      </x:c>
      <x:c r="W91" s="129" t="str">
        <x:f>'_ENGINE'!U73</x:f>
      </x:c>
    </x:row>
    <x:row r="92" ht="7" customHeight="1">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136:V138"/>
  </x:mergeCells>
  <x:conditionalFormatting sqref="Q25:Q25">
    <x:cfRule type="expression" dxfId="152" priority="1">
      <x:formula>Q25="Assured"</x:formula>
    </x:cfRule>
    <x:cfRule type="expression" dxfId="153" priority="2">
      <x:formula>Q25="Minor gap"</x:formula>
    </x:cfRule>
    <x:cfRule type="expression" dxfId="154" priority="3">
      <x:formula>Q25="Material gap"</x:formula>
    </x:cfRule>
    <x:cfRule type="expression" dxfId="155" priority="4">
      <x:formula>Q25="Major gap"</x:formula>
    </x:cfRule>
  </x:conditionalFormatting>
  <x:conditionalFormatting sqref="Q27:Q27">
    <x:cfRule type="expression" dxfId="156" priority="5">
      <x:formula>Q27="Assured"</x:formula>
    </x:cfRule>
    <x:cfRule type="expression" dxfId="157" priority="6">
      <x:formula>Q27="Minor gap"</x:formula>
    </x:cfRule>
    <x:cfRule type="expression" dxfId="158" priority="7">
      <x:formula>Q27="Material gap"</x:formula>
    </x:cfRule>
    <x:cfRule type="expression" dxfId="159" priority="8">
      <x:formula>Q27="Major gap"</x:formula>
    </x:cfRule>
  </x:conditionalFormatting>
  <x:conditionalFormatting sqref="Q29:Q29">
    <x:cfRule type="expression" dxfId="160" priority="9">
      <x:formula>Q29="Assured"</x:formula>
    </x:cfRule>
    <x:cfRule type="expression" dxfId="161" priority="10">
      <x:formula>Q29="Minor gap"</x:formula>
    </x:cfRule>
    <x:cfRule type="expression" dxfId="162" priority="11">
      <x:formula>Q29="Material gap"</x:formula>
    </x:cfRule>
    <x:cfRule type="expression" dxfId="163" priority="12">
      <x:formula>Q29="Major gap"</x:formula>
    </x:cfRule>
  </x:conditionalFormatting>
  <x:conditionalFormatting sqref="Q31:Q31">
    <x:cfRule type="expression" dxfId="164" priority="13">
      <x:formula>Q31="Assured"</x:formula>
    </x:cfRule>
    <x:cfRule type="expression" dxfId="165" priority="14">
      <x:formula>Q31="Minor gap"</x:formula>
    </x:cfRule>
    <x:cfRule type="expression" dxfId="166" priority="15">
      <x:formula>Q31="Material gap"</x:formula>
    </x:cfRule>
    <x:cfRule type="expression" dxfId="167" priority="16">
      <x:formula>Q31="Major gap"</x:formula>
    </x:cfRule>
  </x:conditionalFormatting>
  <x:conditionalFormatting sqref="Q33:Q33">
    <x:cfRule type="expression" dxfId="168" priority="17">
      <x:formula>Q33="Assured"</x:formula>
    </x:cfRule>
    <x:cfRule type="expression" dxfId="169" priority="18">
      <x:formula>Q33="Minor gap"</x:formula>
    </x:cfRule>
    <x:cfRule type="expression" dxfId="170" priority="19">
      <x:formula>Q33="Material gap"</x:formula>
    </x:cfRule>
    <x:cfRule type="expression" dxfId="171" priority="20">
      <x:formula>Q33="Major gap"</x:formula>
    </x:cfRule>
  </x:conditionalFormatting>
  <x:conditionalFormatting sqref="Q35:Q35">
    <x:cfRule type="expression" dxfId="172" priority="21">
      <x:formula>Q35="Assured"</x:formula>
    </x:cfRule>
    <x:cfRule type="expression" dxfId="173" priority="22">
      <x:formula>Q35="Minor gap"</x:formula>
    </x:cfRule>
    <x:cfRule type="expression" dxfId="174" priority="23">
      <x:formula>Q35="Material gap"</x:formula>
    </x:cfRule>
    <x:cfRule type="expression" dxfId="175" priority="24">
      <x:formula>Q35="Major gap"</x:formula>
    </x:cfRule>
  </x:conditionalFormatting>
  <x:conditionalFormatting sqref="Q37:Q37">
    <x:cfRule type="expression" dxfId="176" priority="25">
      <x:formula>Q37="Assured"</x:formula>
    </x:cfRule>
    <x:cfRule type="expression" dxfId="177" priority="26">
      <x:formula>Q37="Minor gap"</x:formula>
    </x:cfRule>
    <x:cfRule type="expression" dxfId="178" priority="27">
      <x:formula>Q37="Material gap"</x:formula>
    </x:cfRule>
    <x:cfRule type="expression" dxfId="179" priority="28">
      <x:formula>Q37="Major gap"</x:formula>
    </x:cfRule>
  </x:conditionalFormatting>
  <x:conditionalFormatting sqref="Q39:Q39">
    <x:cfRule type="expression" dxfId="180" priority="29">
      <x:formula>Q39="Assured"</x:formula>
    </x:cfRule>
    <x:cfRule type="expression" dxfId="181" priority="30">
      <x:formula>Q39="Minor gap"</x:formula>
    </x:cfRule>
    <x:cfRule type="expression" dxfId="182" priority="31">
      <x:formula>Q39="Material gap"</x:formula>
    </x:cfRule>
    <x:cfRule type="expression" dxfId="183" priority="32">
      <x:formula>Q39="Major gap"</x:formula>
    </x:cfRule>
  </x:conditionalFormatting>
  <x:conditionalFormatting sqref="Q41:Q41">
    <x:cfRule type="expression" dxfId="184" priority="33">
      <x:formula>Q41="Assured"</x:formula>
    </x:cfRule>
    <x:cfRule type="expression" dxfId="185" priority="34">
      <x:formula>Q41="Minor gap"</x:formula>
    </x:cfRule>
    <x:cfRule type="expression" dxfId="186" priority="35">
      <x:formula>Q41="Material gap"</x:formula>
    </x:cfRule>
    <x:cfRule type="expression" dxfId="187" priority="36">
      <x:formula>Q41="Major gap"</x:formula>
    </x:cfRule>
  </x:conditionalFormatting>
  <x:conditionalFormatting sqref="Q43:Q43">
    <x:cfRule type="expression" dxfId="188" priority="37">
      <x:formula>Q43="Assured"</x:formula>
    </x:cfRule>
    <x:cfRule type="expression" dxfId="189" priority="38">
      <x:formula>Q43="Minor gap"</x:formula>
    </x:cfRule>
    <x:cfRule type="expression" dxfId="190" priority="39">
      <x:formula>Q43="Material gap"</x:formula>
    </x:cfRule>
    <x:cfRule type="expression" dxfId="191" priority="40">
      <x:formula>Q43="Major gap"</x:formula>
    </x:cfRule>
  </x:conditionalFormatting>
  <x:conditionalFormatting sqref="Q45:Q45">
    <x:cfRule type="expression" dxfId="192" priority="41">
      <x:formula>Q45="Assured"</x:formula>
    </x:cfRule>
    <x:cfRule type="expression" dxfId="193" priority="42">
      <x:formula>Q45="Minor gap"</x:formula>
    </x:cfRule>
    <x:cfRule type="expression" dxfId="194" priority="43">
      <x:formula>Q45="Material gap"</x:formula>
    </x:cfRule>
    <x:cfRule type="expression" dxfId="195" priority="44">
      <x:formula>Q45="Major gap"</x:formula>
    </x:cfRule>
  </x:conditionalFormatting>
  <x:conditionalFormatting sqref="Q47:Q47">
    <x:cfRule type="expression" dxfId="196" priority="45">
      <x:formula>Q47="Assured"</x:formula>
    </x:cfRule>
    <x:cfRule type="expression" dxfId="197" priority="46">
      <x:formula>Q47="Minor gap"</x:formula>
    </x:cfRule>
    <x:cfRule type="expression" dxfId="198" priority="47">
      <x:formula>Q47="Material gap"</x:formula>
    </x:cfRule>
    <x:cfRule type="expression" dxfId="199" priority="48">
      <x:formula>Q47="Major gap"</x:formula>
    </x:cfRule>
  </x:conditionalFormatting>
  <x:conditionalFormatting sqref="Q49:Q49">
    <x:cfRule type="expression" dxfId="200" priority="49">
      <x:formula>Q49="Assured"</x:formula>
    </x:cfRule>
    <x:cfRule type="expression" dxfId="201" priority="50">
      <x:formula>Q49="Minor gap"</x:formula>
    </x:cfRule>
    <x:cfRule type="expression" dxfId="202" priority="51">
      <x:formula>Q49="Material gap"</x:formula>
    </x:cfRule>
    <x:cfRule type="expression" dxfId="203" priority="52">
      <x:formula>Q49="Major gap"</x:formula>
    </x:cfRule>
  </x:conditionalFormatting>
  <x:conditionalFormatting sqref="Q51:Q51">
    <x:cfRule type="expression" dxfId="204" priority="53">
      <x:formula>Q51="Assured"</x:formula>
    </x:cfRule>
    <x:cfRule type="expression" dxfId="205" priority="54">
      <x:formula>Q51="Minor gap"</x:formula>
    </x:cfRule>
    <x:cfRule type="expression" dxfId="206" priority="55">
      <x:formula>Q51="Material gap"</x:formula>
    </x:cfRule>
    <x:cfRule type="expression" dxfId="207" priority="56">
      <x:formula>Q51="Major gap"</x:formula>
    </x:cfRule>
  </x:conditionalFormatting>
  <x:conditionalFormatting sqref="Q53:Q53">
    <x:cfRule type="expression" dxfId="208" priority="57">
      <x:formula>Q53="Assured"</x:formula>
    </x:cfRule>
    <x:cfRule type="expression" dxfId="209" priority="58">
      <x:formula>Q53="Minor gap"</x:formula>
    </x:cfRule>
    <x:cfRule type="expression" dxfId="210" priority="59">
      <x:formula>Q53="Material gap"</x:formula>
    </x:cfRule>
    <x:cfRule type="expression" dxfId="211" priority="60">
      <x:formula>Q53="Major gap"</x:formula>
    </x:cfRule>
  </x:conditionalFormatting>
  <x:conditionalFormatting sqref="Q55:Q55">
    <x:cfRule type="expression" dxfId="212" priority="61">
      <x:formula>Q55="Assured"</x:formula>
    </x:cfRule>
    <x:cfRule type="expression" dxfId="213" priority="62">
      <x:formula>Q55="Minor gap"</x:formula>
    </x:cfRule>
    <x:cfRule type="expression" dxfId="214" priority="63">
      <x:formula>Q55="Material gap"</x:formula>
    </x:cfRule>
    <x:cfRule type="expression" dxfId="215" priority="64">
      <x:formula>Q55="Major gap"</x:formula>
    </x:cfRule>
  </x:conditionalFormatting>
  <x:conditionalFormatting sqref="Q57:Q57">
    <x:cfRule type="expression" dxfId="216" priority="65">
      <x:formula>Q57="Assured"</x:formula>
    </x:cfRule>
    <x:cfRule type="expression" dxfId="217" priority="66">
      <x:formula>Q57="Minor gap"</x:formula>
    </x:cfRule>
    <x:cfRule type="expression" dxfId="218" priority="67">
      <x:formula>Q57="Material gap"</x:formula>
    </x:cfRule>
    <x:cfRule type="expression" dxfId="219" priority="68">
      <x:formula>Q57="Major gap"</x:formula>
    </x:cfRule>
  </x:conditionalFormatting>
  <x:conditionalFormatting sqref="Q59:Q59">
    <x:cfRule type="expression" dxfId="220" priority="69">
      <x:formula>Q59="Assured"</x:formula>
    </x:cfRule>
    <x:cfRule type="expression" dxfId="221" priority="70">
      <x:formula>Q59="Minor gap"</x:formula>
    </x:cfRule>
    <x:cfRule type="expression" dxfId="222" priority="71">
      <x:formula>Q59="Material gap"</x:formula>
    </x:cfRule>
    <x:cfRule type="expression" dxfId="223" priority="72">
      <x:formula>Q59="Major gap"</x:formula>
    </x:cfRule>
  </x:conditionalFormatting>
  <x:conditionalFormatting sqref="Q61:Q61">
    <x:cfRule type="expression" dxfId="224" priority="73">
      <x:formula>Q61="Assured"</x:formula>
    </x:cfRule>
    <x:cfRule type="expression" dxfId="225" priority="74">
      <x:formula>Q61="Minor gap"</x:formula>
    </x:cfRule>
    <x:cfRule type="expression" dxfId="226" priority="75">
      <x:formula>Q61="Material gap"</x:formula>
    </x:cfRule>
    <x:cfRule type="expression" dxfId="227" priority="76">
      <x:formula>Q61="Major gap"</x:formula>
    </x:cfRule>
  </x:conditionalFormatting>
  <x:conditionalFormatting sqref="Q63:Q63">
    <x:cfRule type="expression" dxfId="228" priority="77">
      <x:formula>Q63="Assured"</x:formula>
    </x:cfRule>
    <x:cfRule type="expression" dxfId="229" priority="78">
      <x:formula>Q63="Minor gap"</x:formula>
    </x:cfRule>
    <x:cfRule type="expression" dxfId="230" priority="79">
      <x:formula>Q63="Material gap"</x:formula>
    </x:cfRule>
    <x:cfRule type="expression" dxfId="231" priority="80">
      <x:formula>Q63="Major gap"</x:formula>
    </x:cfRule>
  </x:conditionalFormatting>
  <x:conditionalFormatting sqref="Q65:Q65">
    <x:cfRule type="expression" dxfId="232" priority="81">
      <x:formula>Q65="Assured"</x:formula>
    </x:cfRule>
    <x:cfRule type="expression" dxfId="233" priority="82">
      <x:formula>Q65="Minor gap"</x:formula>
    </x:cfRule>
    <x:cfRule type="expression" dxfId="234" priority="83">
      <x:formula>Q65="Material gap"</x:formula>
    </x:cfRule>
    <x:cfRule type="expression" dxfId="235" priority="84">
      <x:formula>Q65="Major gap"</x:formula>
    </x:cfRule>
  </x:conditionalFormatting>
  <x:conditionalFormatting sqref="Q67:Q67">
    <x:cfRule type="expression" dxfId="236" priority="85">
      <x:formula>Q67="Assured"</x:formula>
    </x:cfRule>
    <x:cfRule type="expression" dxfId="237" priority="86">
      <x:formula>Q67="Minor gap"</x:formula>
    </x:cfRule>
    <x:cfRule type="expression" dxfId="238" priority="87">
      <x:formula>Q67="Material gap"</x:formula>
    </x:cfRule>
    <x:cfRule type="expression" dxfId="239" priority="88">
      <x:formula>Q67="Major gap"</x:formula>
    </x:cfRule>
  </x:conditionalFormatting>
  <x:conditionalFormatting sqref="Q69:Q69">
    <x:cfRule type="expression" dxfId="240" priority="89">
      <x:formula>Q69="Assured"</x:formula>
    </x:cfRule>
    <x:cfRule type="expression" dxfId="241" priority="90">
      <x:formula>Q69="Minor gap"</x:formula>
    </x:cfRule>
    <x:cfRule type="expression" dxfId="242" priority="91">
      <x:formula>Q69="Material gap"</x:formula>
    </x:cfRule>
    <x:cfRule type="expression" dxfId="243" priority="92">
      <x:formula>Q69="Major gap"</x:formula>
    </x:cfRule>
  </x:conditionalFormatting>
  <x:conditionalFormatting sqref="Q71:Q71">
    <x:cfRule type="expression" dxfId="244" priority="93">
      <x:formula>Q71="Assured"</x:formula>
    </x:cfRule>
    <x:cfRule type="expression" dxfId="245" priority="94">
      <x:formula>Q71="Minor gap"</x:formula>
    </x:cfRule>
    <x:cfRule type="expression" dxfId="246" priority="95">
      <x:formula>Q71="Material gap"</x:formula>
    </x:cfRule>
    <x:cfRule type="expression" dxfId="247" priority="96">
      <x:formula>Q71="Major gap"</x:formula>
    </x:cfRule>
  </x:conditionalFormatting>
  <x:conditionalFormatting sqref="Q73:Q73">
    <x:cfRule type="expression" dxfId="248" priority="97">
      <x:formula>Q73="Assured"</x:formula>
    </x:cfRule>
    <x:cfRule type="expression" dxfId="249" priority="98">
      <x:formula>Q73="Minor gap"</x:formula>
    </x:cfRule>
    <x:cfRule type="expression" dxfId="250" priority="99">
      <x:formula>Q73="Material gap"</x:formula>
    </x:cfRule>
    <x:cfRule type="expression" dxfId="251" priority="100">
      <x:formula>Q73="Major gap"</x:formula>
    </x:cfRule>
  </x:conditionalFormatting>
  <x:conditionalFormatting sqref="Q75:Q75">
    <x:cfRule type="expression" dxfId="252" priority="101">
      <x:formula>Q75="Assured"</x:formula>
    </x:cfRule>
    <x:cfRule type="expression" dxfId="253" priority="102">
      <x:formula>Q75="Minor gap"</x:formula>
    </x:cfRule>
    <x:cfRule type="expression" dxfId="254" priority="103">
      <x:formula>Q75="Material gap"</x:formula>
    </x:cfRule>
    <x:cfRule type="expression" dxfId="255" priority="104">
      <x:formula>Q75="Major gap"</x:formula>
    </x:cfRule>
  </x:conditionalFormatting>
  <x:conditionalFormatting sqref="Q77:Q77">
    <x:cfRule type="expression" dxfId="256" priority="105">
      <x:formula>Q77="Assured"</x:formula>
    </x:cfRule>
    <x:cfRule type="expression" dxfId="257" priority="106">
      <x:formula>Q77="Minor gap"</x:formula>
    </x:cfRule>
    <x:cfRule type="expression" dxfId="258" priority="107">
      <x:formula>Q77="Material gap"</x:formula>
    </x:cfRule>
    <x:cfRule type="expression" dxfId="259" priority="108">
      <x:formula>Q77="Major gap"</x:formula>
    </x:cfRule>
  </x:conditionalFormatting>
  <x:conditionalFormatting sqref="Q79:Q79">
    <x:cfRule type="expression" dxfId="260" priority="109">
      <x:formula>Q79="Assured"</x:formula>
    </x:cfRule>
    <x:cfRule type="expression" dxfId="261" priority="110">
      <x:formula>Q79="Minor gap"</x:formula>
    </x:cfRule>
    <x:cfRule type="expression" dxfId="262" priority="111">
      <x:formula>Q79="Material gap"</x:formula>
    </x:cfRule>
    <x:cfRule type="expression" dxfId="263" priority="112">
      <x:formula>Q79="Major gap"</x:formula>
    </x:cfRule>
  </x:conditionalFormatting>
  <x:conditionalFormatting sqref="Q81:Q81">
    <x:cfRule type="expression" dxfId="264" priority="113">
      <x:formula>Q81="Assured"</x:formula>
    </x:cfRule>
    <x:cfRule type="expression" dxfId="265" priority="114">
      <x:formula>Q81="Minor gap"</x:formula>
    </x:cfRule>
    <x:cfRule type="expression" dxfId="266" priority="115">
      <x:formula>Q81="Material gap"</x:formula>
    </x:cfRule>
    <x:cfRule type="expression" dxfId="267" priority="116">
      <x:formula>Q81="Major gap"</x:formula>
    </x:cfRule>
  </x:conditionalFormatting>
  <x:conditionalFormatting sqref="Q83:Q83">
    <x:cfRule type="expression" dxfId="268" priority="117">
      <x:formula>Q83="Assured"</x:formula>
    </x:cfRule>
    <x:cfRule type="expression" dxfId="269" priority="118">
      <x:formula>Q83="Minor gap"</x:formula>
    </x:cfRule>
    <x:cfRule type="expression" dxfId="270" priority="119">
      <x:formula>Q83="Material gap"</x:formula>
    </x:cfRule>
    <x:cfRule type="expression" dxfId="271" priority="120">
      <x:formula>Q83="Major gap"</x:formula>
    </x:cfRule>
  </x:conditionalFormatting>
  <x:conditionalFormatting sqref="Q85:Q85">
    <x:cfRule type="expression" dxfId="272" priority="121">
      <x:formula>Q85="Assured"</x:formula>
    </x:cfRule>
    <x:cfRule type="expression" dxfId="273" priority="122">
      <x:formula>Q85="Minor gap"</x:formula>
    </x:cfRule>
    <x:cfRule type="expression" dxfId="274" priority="123">
      <x:formula>Q85="Material gap"</x:formula>
    </x:cfRule>
    <x:cfRule type="expression" dxfId="275" priority="124">
      <x:formula>Q85="Major gap"</x:formula>
    </x:cfRule>
  </x:conditionalFormatting>
  <x:conditionalFormatting sqref="Q87:Q87">
    <x:cfRule type="expression" dxfId="276" priority="125">
      <x:formula>Q87="Assured"</x:formula>
    </x:cfRule>
    <x:cfRule type="expression" dxfId="277" priority="126">
      <x:formula>Q87="Minor gap"</x:formula>
    </x:cfRule>
    <x:cfRule type="expression" dxfId="278" priority="127">
      <x:formula>Q87="Material gap"</x:formula>
    </x:cfRule>
    <x:cfRule type="expression" dxfId="279" priority="128">
      <x:formula>Q87="Major gap"</x:formula>
    </x:cfRule>
  </x:conditionalFormatting>
  <x:conditionalFormatting sqref="Q89:Q89">
    <x:cfRule type="expression" dxfId="280" priority="129">
      <x:formula>Q89="Assured"</x:formula>
    </x:cfRule>
    <x:cfRule type="expression" dxfId="281" priority="130">
      <x:formula>Q89="Minor gap"</x:formula>
    </x:cfRule>
    <x:cfRule type="expression" dxfId="282" priority="131">
      <x:formula>Q89="Material gap"</x:formula>
    </x:cfRule>
    <x:cfRule type="expression" dxfId="283" priority="132">
      <x:formula>Q89="Major gap"</x:formula>
    </x:cfRule>
  </x:conditionalFormatting>
  <x:conditionalFormatting sqref="Q91:Q91">
    <x:cfRule type="expression" dxfId="284" priority="133">
      <x:formula>Q91="Assured"</x:formula>
    </x:cfRule>
    <x:cfRule type="expression" dxfId="285" priority="134">
      <x:formula>Q91="Minor gap"</x:formula>
    </x:cfRule>
    <x:cfRule type="expression" dxfId="286" priority="135">
      <x:formula>Q91="Material gap"</x:formula>
    </x:cfRule>
    <x:cfRule type="expression" dxfId="287" priority="136">
      <x:formula>Q91="Major gap"</x:formula>
    </x:cfRule>
  </x:conditionalFormatting>
  <x:dataValidations count="136">
    <x:dataValidation type="list" sqref="L25">
      <x:formula1>"Yes,Partial,No,N/A,Unknown"</x:formula1>
    </x:dataValidation>
    <x:dataValidation type="list" sqref="M25">
      <x:formula1>"Yes,Partial,No,N/A,Unknown"</x:formula1>
    </x:dataValidation>
    <x:dataValidation type="list" sqref="N25">
      <x:formula1>"Yes,Partial,No,N/A,Unknown"</x:formula1>
    </x:dataValidation>
    <x:dataValidation type="list" sqref="O25">
      <x:formula1>"Yes,Partial,No,N/A,Unknown"</x:formula1>
    </x:dataValidation>
    <x:dataValidation type="list" sqref="L27">
      <x:formula1>"Yes,Partial,No,N/A,Unknown"</x:formula1>
    </x:dataValidation>
    <x:dataValidation type="list" sqref="M27">
      <x:formula1>"Yes,Partial,No,N/A,Unknown"</x:formula1>
    </x:dataValidation>
    <x:dataValidation type="list" sqref="N27">
      <x:formula1>"Yes,Partial,No,N/A,Unknown"</x:formula1>
    </x:dataValidation>
    <x:dataValidation type="list" sqref="O27">
      <x:formula1>"Yes,Partial,No,N/A,Unknown"</x:formula1>
    </x:dataValidation>
    <x:dataValidation type="list" sqref="L29">
      <x:formula1>"Yes,Partial,No,N/A,Unknown"</x:formula1>
    </x:dataValidation>
    <x:dataValidation type="list" sqref="M29">
      <x:formula1>"Yes,Partial,No,N/A,Unknown"</x:formula1>
    </x:dataValidation>
    <x:dataValidation type="list" sqref="N29">
      <x:formula1>"Yes,Partial,No,N/A,Unknown"</x:formula1>
    </x:dataValidation>
    <x:dataValidation type="list" sqref="O29">
      <x:formula1>"Yes,Partial,No,N/A,Unknown"</x:formula1>
    </x:dataValidation>
    <x:dataValidation type="list" sqref="L31">
      <x:formula1>"Yes,Partial,No,N/A,Unknown"</x:formula1>
    </x:dataValidation>
    <x:dataValidation type="list" sqref="M31">
      <x:formula1>"Yes,Partial,No,N/A,Unknown"</x:formula1>
    </x:dataValidation>
    <x:dataValidation type="list" sqref="N31">
      <x:formula1>"Yes,Partial,No,N/A,Unknown"</x:formula1>
    </x:dataValidation>
    <x:dataValidation type="list" sqref="O31">
      <x:formula1>"Yes,Partial,No,N/A,Unknown"</x:formula1>
    </x:dataValidation>
    <x:dataValidation type="list" sqref="L33">
      <x:formula1>"Yes,Partial,No,N/A,Unknown"</x:formula1>
    </x:dataValidation>
    <x:dataValidation type="list" sqref="M33">
      <x:formula1>"Yes,Partial,No,N/A,Unknown"</x:formula1>
    </x:dataValidation>
    <x:dataValidation type="list" sqref="N33">
      <x:formula1>"Yes,Partial,No,N/A,Unknown"</x:formula1>
    </x:dataValidation>
    <x:dataValidation type="list" sqref="O33">
      <x:formula1>"Yes,Partial,No,N/A,Unknown"</x:formula1>
    </x:dataValidation>
    <x:dataValidation type="list" sqref="L35">
      <x:formula1>"Yes,Partial,No,N/A,Unknown"</x:formula1>
    </x:dataValidation>
    <x:dataValidation type="list" sqref="M35">
      <x:formula1>"Yes,Partial,No,N/A,Unknown"</x:formula1>
    </x:dataValidation>
    <x:dataValidation type="list" sqref="N35">
      <x:formula1>"Yes,Partial,No,N/A,Unknown"</x:formula1>
    </x:dataValidation>
    <x:dataValidation type="list" sqref="O35">
      <x:formula1>"Yes,Partial,No,N/A,Unknown"</x:formula1>
    </x:dataValidation>
    <x:dataValidation type="list" sqref="L37">
      <x:formula1>"Yes,Partial,No,N/A,Unknown"</x:formula1>
    </x:dataValidation>
    <x:dataValidation type="list" sqref="M37">
      <x:formula1>"Yes,Partial,No,N/A,Unknown"</x:formula1>
    </x:dataValidation>
    <x:dataValidation type="list" sqref="N37">
      <x:formula1>"Yes,Partial,No,N/A,Unknown"</x:formula1>
    </x:dataValidation>
    <x:dataValidation type="list" sqref="O37">
      <x:formula1>"Yes,Partial,No,N/A,Unknown"</x:formula1>
    </x:dataValidation>
    <x:dataValidation type="list" sqref="L39">
      <x:formula1>"Yes,Partial,No,N/A,Unknown"</x:formula1>
    </x:dataValidation>
    <x:dataValidation type="list" sqref="M39">
      <x:formula1>"Yes,Partial,No,N/A,Unknown"</x:formula1>
    </x:dataValidation>
    <x:dataValidation type="list" sqref="N39">
      <x:formula1>"Yes,Partial,No,N/A,Unknown"</x:formula1>
    </x:dataValidation>
    <x:dataValidation type="list" sqref="O39">
      <x:formula1>"Yes,Partial,No,N/A,Unknown"</x:formula1>
    </x:dataValidation>
    <x:dataValidation type="list" sqref="L41">
      <x:formula1>"Yes,Partial,No,N/A,Unknown"</x:formula1>
    </x:dataValidation>
    <x:dataValidation type="list" sqref="M41">
      <x:formula1>"Yes,Partial,No,N/A,Unknown"</x:formula1>
    </x:dataValidation>
    <x:dataValidation type="list" sqref="N41">
      <x:formula1>"Yes,Partial,No,N/A,Unknown"</x:formula1>
    </x:dataValidation>
    <x:dataValidation type="list" sqref="O41">
      <x:formula1>"Yes,Partial,No,N/A,Unknown"</x:formula1>
    </x:dataValidation>
    <x:dataValidation type="list" sqref="L43">
      <x:formula1>"Yes,Partial,No,N/A,Unknown"</x:formula1>
    </x:dataValidation>
    <x:dataValidation type="list" sqref="M43">
      <x:formula1>"Yes,Partial,No,N/A,Unknown"</x:formula1>
    </x:dataValidation>
    <x:dataValidation type="list" sqref="N43">
      <x:formula1>"Yes,Partial,No,N/A,Unknown"</x:formula1>
    </x:dataValidation>
    <x:dataValidation type="list" sqref="O43">
      <x:formula1>"Yes,Partial,No,N/A,Unknown"</x:formula1>
    </x:dataValidation>
    <x:dataValidation type="list" sqref="L45">
      <x:formula1>"Yes,Partial,No,N/A,Unknown"</x:formula1>
    </x:dataValidation>
    <x:dataValidation type="list" sqref="M45">
      <x:formula1>"Yes,Partial,No,N/A,Unknown"</x:formula1>
    </x:dataValidation>
    <x:dataValidation type="list" sqref="N45">
      <x:formula1>"Yes,Partial,No,N/A,Unknown"</x:formula1>
    </x:dataValidation>
    <x:dataValidation type="list" sqref="O45">
      <x:formula1>"Yes,Partial,No,N/A,Unknown"</x:formula1>
    </x:dataValidation>
    <x:dataValidation type="list" sqref="L47">
      <x:formula1>"Yes,Partial,No,N/A,Unknown"</x:formula1>
    </x:dataValidation>
    <x:dataValidation type="list" sqref="M47">
      <x:formula1>"Yes,Partial,No,N/A,Unknown"</x:formula1>
    </x:dataValidation>
    <x:dataValidation type="list" sqref="N47">
      <x:formula1>"Yes,Partial,No,N/A,Unknown"</x:formula1>
    </x:dataValidation>
    <x:dataValidation type="list" sqref="O47">
      <x:formula1>"Yes,Partial,No,N/A,Unknown"</x:formula1>
    </x:dataValidation>
    <x:dataValidation type="list" sqref="L49">
      <x:formula1>"Yes,Partial,No,N/A,Unknown"</x:formula1>
    </x:dataValidation>
    <x:dataValidation type="list" sqref="M49">
      <x:formula1>"Yes,Partial,No,N/A,Unknown"</x:formula1>
    </x:dataValidation>
    <x:dataValidation type="list" sqref="N49">
      <x:formula1>"Yes,Partial,No,N/A,Unknown"</x:formula1>
    </x:dataValidation>
    <x:dataValidation type="list" sqref="O49">
      <x:formula1>"Yes,Partial,No,N/A,Unknown"</x:formula1>
    </x:dataValidation>
    <x:dataValidation type="list" sqref="L51">
      <x:formula1>"Yes,Partial,No,N/A,Unknown"</x:formula1>
    </x:dataValidation>
    <x:dataValidation type="list" sqref="M51">
      <x:formula1>"Yes,Partial,No,N/A,Unknown"</x:formula1>
    </x:dataValidation>
    <x:dataValidation type="list" sqref="N51">
      <x:formula1>"Yes,Partial,No,N/A,Unknown"</x:formula1>
    </x:dataValidation>
    <x:dataValidation type="list" sqref="O51">
      <x:formula1>"Yes,Partial,No,N/A,Unknown"</x:formula1>
    </x:dataValidation>
    <x:dataValidation type="list" sqref="L53">
      <x:formula1>"Yes,Partial,No,N/A,Unknown"</x:formula1>
    </x:dataValidation>
    <x:dataValidation type="list" sqref="M53">
      <x:formula1>"Yes,Partial,No,N/A,Unknown"</x:formula1>
    </x:dataValidation>
    <x:dataValidation type="list" sqref="N53">
      <x:formula1>"Yes,Partial,No,N/A,Unknown"</x:formula1>
    </x:dataValidation>
    <x:dataValidation type="list" sqref="O53">
      <x:formula1>"Yes,Partial,No,N/A,Unknown"</x:formula1>
    </x:dataValidation>
    <x:dataValidation type="list" sqref="L55">
      <x:formula1>"Yes,Partial,No,N/A,Unknown"</x:formula1>
    </x:dataValidation>
    <x:dataValidation type="list" sqref="M55">
      <x:formula1>"Yes,Partial,No,N/A,Unknown"</x:formula1>
    </x:dataValidation>
    <x:dataValidation type="list" sqref="N55">
      <x:formula1>"Yes,Partial,No,N/A,Unknown"</x:formula1>
    </x:dataValidation>
    <x:dataValidation type="list" sqref="O55">
      <x:formula1>"Yes,Partial,No,N/A,Unknown"</x:formula1>
    </x:dataValidation>
    <x:dataValidation type="list" sqref="L57">
      <x:formula1>"Yes,Partial,No,N/A,Unknown"</x:formula1>
    </x:dataValidation>
    <x:dataValidation type="list" sqref="M57">
      <x:formula1>"Yes,Partial,No,N/A,Unknown"</x:formula1>
    </x:dataValidation>
    <x:dataValidation type="list" sqref="N57">
      <x:formula1>"Yes,Partial,No,N/A,Unknown"</x:formula1>
    </x:dataValidation>
    <x:dataValidation type="list" sqref="O57">
      <x:formula1>"Yes,Partial,No,N/A,Unknown"</x:formula1>
    </x:dataValidation>
    <x:dataValidation type="list" sqref="L59">
      <x:formula1>"Yes,Partial,No,N/A,Unknown"</x:formula1>
    </x:dataValidation>
    <x:dataValidation type="list" sqref="M59">
      <x:formula1>"Yes,Partial,No,N/A,Unknown"</x:formula1>
    </x:dataValidation>
    <x:dataValidation type="list" sqref="N59">
      <x:formula1>"Yes,Partial,No,N/A,Unknown"</x:formula1>
    </x:dataValidation>
    <x:dataValidation type="list" sqref="O59">
      <x:formula1>"Yes,Partial,No,N/A,Unknown"</x:formula1>
    </x:dataValidation>
    <x:dataValidation type="list" sqref="L61">
      <x:formula1>"Yes,Partial,No,N/A,Unknown"</x:formula1>
    </x:dataValidation>
    <x:dataValidation type="list" sqref="M61">
      <x:formula1>"Yes,Partial,No,N/A,Unknown"</x:formula1>
    </x:dataValidation>
    <x:dataValidation type="list" sqref="N61">
      <x:formula1>"Yes,Partial,No,N/A,Unknown"</x:formula1>
    </x:dataValidation>
    <x:dataValidation type="list" sqref="O61">
      <x:formula1>"Yes,Partial,No,N/A,Unknown"</x:formula1>
    </x:dataValidation>
    <x:dataValidation type="list" sqref="L63">
      <x:formula1>"Yes,Partial,No,N/A,Unknown"</x:formula1>
    </x:dataValidation>
    <x:dataValidation type="list" sqref="M63">
      <x:formula1>"Yes,Partial,No,N/A,Unknown"</x:formula1>
    </x:dataValidation>
    <x:dataValidation type="list" sqref="N63">
      <x:formula1>"Yes,Partial,No,N/A,Unknown"</x:formula1>
    </x:dataValidation>
    <x:dataValidation type="list" sqref="O63">
      <x:formula1>"Yes,Partial,No,N/A,Unknown"</x:formula1>
    </x:dataValidation>
    <x:dataValidation type="list" sqref="L65">
      <x:formula1>"Yes,Partial,No,N/A,Unknown"</x:formula1>
    </x:dataValidation>
    <x:dataValidation type="list" sqref="M65">
      <x:formula1>"Yes,Partial,No,N/A,Unknown"</x:formula1>
    </x:dataValidation>
    <x:dataValidation type="list" sqref="N65">
      <x:formula1>"Yes,Partial,No,N/A,Unknown"</x:formula1>
    </x:dataValidation>
    <x:dataValidation type="list" sqref="O65">
      <x:formula1>"Yes,Partial,No,N/A,Unknown"</x:formula1>
    </x:dataValidation>
    <x:dataValidation type="list" sqref="L67">
      <x:formula1>"Yes,Partial,No,N/A,Unknown"</x:formula1>
    </x:dataValidation>
    <x:dataValidation type="list" sqref="M67">
      <x:formula1>"Yes,Partial,No,N/A,Unknown"</x:formula1>
    </x:dataValidation>
    <x:dataValidation type="list" sqref="N67">
      <x:formula1>"Yes,Partial,No,N/A,Unknown"</x:formula1>
    </x:dataValidation>
    <x:dataValidation type="list" sqref="O67">
      <x:formula1>"Yes,Partial,No,N/A,Unknown"</x:formula1>
    </x:dataValidation>
    <x:dataValidation type="list" sqref="L69">
      <x:formula1>"Yes,Partial,No,N/A,Unknown"</x:formula1>
    </x:dataValidation>
    <x:dataValidation type="list" sqref="M69">
      <x:formula1>"Yes,Partial,No,N/A,Unknown"</x:formula1>
    </x:dataValidation>
    <x:dataValidation type="list" sqref="N69">
      <x:formula1>"Yes,Partial,No,N/A,Unknown"</x:formula1>
    </x:dataValidation>
    <x:dataValidation type="list" sqref="O69">
      <x:formula1>"Yes,Partial,No,N/A,Unknown"</x:formula1>
    </x:dataValidation>
    <x:dataValidation type="list" sqref="L71">
      <x:formula1>"Yes,Partial,No,N/A,Unknown"</x:formula1>
    </x:dataValidation>
    <x:dataValidation type="list" sqref="M71">
      <x:formula1>"Yes,Partial,No,N/A,Unknown"</x:formula1>
    </x:dataValidation>
    <x:dataValidation type="list" sqref="N71">
      <x:formula1>"Yes,Partial,No,N/A,Unknown"</x:formula1>
    </x:dataValidation>
    <x:dataValidation type="list" sqref="O71">
      <x:formula1>"Yes,Partial,No,N/A,Unknown"</x:formula1>
    </x:dataValidation>
    <x:dataValidation type="list" sqref="L73">
      <x:formula1>"Yes,Partial,No,N/A,Unknown"</x:formula1>
    </x:dataValidation>
    <x:dataValidation type="list" sqref="M73">
      <x:formula1>"Yes,Partial,No,N/A,Unknown"</x:formula1>
    </x:dataValidation>
    <x:dataValidation type="list" sqref="N73">
      <x:formula1>"Yes,Partial,No,N/A,Unknown"</x:formula1>
    </x:dataValidation>
    <x:dataValidation type="list" sqref="O73">
      <x:formula1>"Yes,Partial,No,N/A,Unknown"</x:formula1>
    </x:dataValidation>
    <x:dataValidation type="list" sqref="L75">
      <x:formula1>"Yes,Partial,No,N/A,Unknown"</x:formula1>
    </x:dataValidation>
    <x:dataValidation type="list" sqref="M75">
      <x:formula1>"Yes,Partial,No,N/A,Unknown"</x:formula1>
    </x:dataValidation>
    <x:dataValidation type="list" sqref="N75">
      <x:formula1>"Yes,Partial,No,N/A,Unknown"</x:formula1>
    </x:dataValidation>
    <x:dataValidation type="list" sqref="O75">
      <x:formula1>"Yes,Partial,No,N/A,Unknown"</x:formula1>
    </x:dataValidation>
    <x:dataValidation type="list" sqref="L77">
      <x:formula1>"Yes,Partial,No,N/A,Unknown"</x:formula1>
    </x:dataValidation>
    <x:dataValidation type="list" sqref="M77">
      <x:formula1>"Yes,Partial,No,N/A,Unknown"</x:formula1>
    </x:dataValidation>
    <x:dataValidation type="list" sqref="N77">
      <x:formula1>"Yes,Partial,No,N/A,Unknown"</x:formula1>
    </x:dataValidation>
    <x:dataValidation type="list" sqref="O77">
      <x:formula1>"Yes,Partial,No,N/A,Unknown"</x:formula1>
    </x:dataValidation>
    <x:dataValidation type="list" sqref="L79">
      <x:formula1>"Yes,Partial,No,N/A,Unknown"</x:formula1>
    </x:dataValidation>
    <x:dataValidation type="list" sqref="M79">
      <x:formula1>"Yes,Partial,No,N/A,Unknown"</x:formula1>
    </x:dataValidation>
    <x:dataValidation type="list" sqref="N79">
      <x:formula1>"Yes,Partial,No,N/A,Unknown"</x:formula1>
    </x:dataValidation>
    <x:dataValidation type="list" sqref="O79">
      <x:formula1>"Yes,Partial,No,N/A,Unknown"</x:formula1>
    </x:dataValidation>
    <x:dataValidation type="list" sqref="L81">
      <x:formula1>"Yes,Partial,No,N/A,Unknown"</x:formula1>
    </x:dataValidation>
    <x:dataValidation type="list" sqref="M81">
      <x:formula1>"Yes,Partial,No,N/A,Unknown"</x:formula1>
    </x:dataValidation>
    <x:dataValidation type="list" sqref="N81">
      <x:formula1>"Yes,Partial,No,N/A,Unknown"</x:formula1>
    </x:dataValidation>
    <x:dataValidation type="list" sqref="O81">
      <x:formula1>"Yes,Partial,No,N/A,Unknown"</x:formula1>
    </x:dataValidation>
    <x:dataValidation type="list" sqref="L83">
      <x:formula1>"Yes,Partial,No,N/A,Unknown"</x:formula1>
    </x:dataValidation>
    <x:dataValidation type="list" sqref="M83">
      <x:formula1>"Yes,Partial,No,N/A,Unknown"</x:formula1>
    </x:dataValidation>
    <x:dataValidation type="list" sqref="N83">
      <x:formula1>"Yes,Partial,No,N/A,Unknown"</x:formula1>
    </x:dataValidation>
    <x:dataValidation type="list" sqref="O83">
      <x:formula1>"Yes,Partial,No,N/A,Unknown"</x:formula1>
    </x:dataValidation>
    <x:dataValidation type="list" sqref="L85">
      <x:formula1>"Yes,Partial,No,N/A,Unknown"</x:formula1>
    </x:dataValidation>
    <x:dataValidation type="list" sqref="M85">
      <x:formula1>"Yes,Partial,No,N/A,Unknown"</x:formula1>
    </x:dataValidation>
    <x:dataValidation type="list" sqref="N85">
      <x:formula1>"Yes,Partial,No,N/A,Unknown"</x:formula1>
    </x:dataValidation>
    <x:dataValidation type="list" sqref="O85">
      <x:formula1>"Yes,Partial,No,N/A,Unknown"</x:formula1>
    </x:dataValidation>
    <x:dataValidation type="list" sqref="L87">
      <x:formula1>"Yes,Partial,No,N/A,Unknown"</x:formula1>
    </x:dataValidation>
    <x:dataValidation type="list" sqref="M87">
      <x:formula1>"Yes,Partial,No,N/A,Unknown"</x:formula1>
    </x:dataValidation>
    <x:dataValidation type="list" sqref="N87">
      <x:formula1>"Yes,Partial,No,N/A,Unknown"</x:formula1>
    </x:dataValidation>
    <x:dataValidation type="list" sqref="O87">
      <x:formula1>"Yes,Partial,No,N/A,Unknown"</x:formula1>
    </x:dataValidation>
    <x:dataValidation type="list" sqref="L89">
      <x:formula1>"Yes,Partial,No,N/A,Unknown"</x:formula1>
    </x:dataValidation>
    <x:dataValidation type="list" sqref="M89">
      <x:formula1>"Yes,Partial,No,N/A,Unknown"</x:formula1>
    </x:dataValidation>
    <x:dataValidation type="list" sqref="N89">
      <x:formula1>"Yes,Partial,No,N/A,Unknown"</x:formula1>
    </x:dataValidation>
    <x:dataValidation type="list" sqref="O89">
      <x:formula1>"Yes,Partial,No,N/A,Unknown"</x:formula1>
    </x:dataValidation>
    <x:dataValidation type="list" sqref="L91">
      <x:formula1>"Yes,Partial,No,N/A,Unknown"</x:formula1>
    </x:dataValidation>
    <x:dataValidation type="list" sqref="M91">
      <x:formula1>"Yes,Partial,No,N/A,Unknown"</x:formula1>
    </x:dataValidation>
    <x:dataValidation type="list" sqref="N91">
      <x:formula1>"Yes,Partial,No,N/A,Unknown"</x:formula1>
    </x:dataValidation>
    <x:dataValidation type="list" sqref="O91">
      <x:formula1>"Yes,Partial,No,N/A,Unknown"</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9" hidden="0" customWidth="1"/>
    <x:col min="7" max="7" width="24" hidden="0" customWidth="1"/>
    <x:col min="8" max="8" width="34" hidden="0" customWidth="1"/>
    <x:col min="9" max="9" width="34" hidden="0" customWidth="1"/>
    <x:col min="10" max="10" width="36" hidden="0" customWidth="1"/>
    <x:col min="11" max="11" width="7" hidden="0" customWidth="1"/>
    <x:col min="12" max="12" width="10" hidden="0" customWidth="1"/>
    <x:col min="13" max="13" width="12" hidden="0" customWidth="1"/>
    <x:col min="14" max="14" width="10" hidden="0" customWidth="1"/>
    <x:col min="15" max="15" width="10" hidden="0" customWidth="1"/>
    <x:col min="16" max="16" width="9" hidden="0" customWidth="1"/>
    <x:col min="17" max="17" width="13" hidden="0" customWidth="1"/>
    <x:col min="18" max="18" width="18" hidden="0" customWidth="1"/>
    <x:col min="19" max="19" width="34" hidden="0" customWidth="1"/>
    <x:col min="20" max="20" width="28" hidden="0" customWidth="1"/>
    <x:col min="21" max="21" width="16" hidden="0" customWidth="1"/>
    <x:col min="22" max="22" width="13" hidden="0" customWidth="1"/>
    <x:col min="23" max="23" width="16"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Clause 9 Assurance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Generate objective assurance that the QMS performs effectively and informs management decisions.</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ASSURANCE SCORE</x:v>
      </x:c>
      <x:c r="L7" s="40"/>
      <x:c r="M7" s="40"/>
      <x:c r="N7" s="40"/>
      <x:c r="O7" s="2"/>
      <x:c r="P7" s="55" t="str">
        <x:v>CONTROLS ASSURED</x:v>
      </x:c>
      <x:c r="Q7" s="40"/>
      <x:c r="R7" s="40"/>
      <x:c r="S7" s="40"/>
      <x:c r="T7" s="2"/>
      <x:c r="U7" s="55" t="str">
        <x:v>EVIDENCE COVERAGE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COUNT('_ENGINE'!M74:M82)/9</x:f>
        <x:v>1</x:v>
      </x:c>
      <x:c r="G9" s="40"/>
      <x:c r="H9" s="40"/>
      <x:c r="I9" s="40"/>
      <x:c r="J9" s="2"/>
      <x:c r="K9" s="60" t="n">
        <x:f>IFERROR(AVERAGE('_ENGINE'!M74:M82)/100,0)</x:f>
        <x:v>0</x:v>
      </x:c>
      <x:c r="L9" s="40"/>
      <x:c r="M9" s="40"/>
      <x:c r="N9" s="40"/>
      <x:c r="O9" s="2"/>
      <x:c r="P9" s="60" t="n">
        <x:f>COUNTIF('_ENGINE'!N74:N82,"Assured")/9</x:f>
        <x:v>0</x:v>
      </x:c>
      <x:c r="Q9" s="40"/>
      <x:c r="R9" s="40"/>
      <x:c r="S9" s="40"/>
      <x:c r="T9" s="2"/>
      <x:c r="U9" s="60" t="n">
        <x:f>COUNTIF('_ENGINE'!K74:K82,"&lt;&gt;")/9</x:f>
        <x:v>1</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REPT("█",ROUND((COUNT('_ENGINE'!M74:M82)/9)*20,0))&amp;REPT("·",20-ROUND((COUNT('_ENGINE'!M74:M82)/9)*20,0))</x:f>
        <x:v>████████████████████</x:v>
      </x:c>
      <x:c r="G11" s="40"/>
      <x:c r="H11" s="40"/>
      <x:c r="I11" s="40"/>
      <x:c r="J11" s="2"/>
      <x:c r="K11" s="69" t="str">
        <x:f>REPT("█",ROUND((IFERROR(AVERAGE('_ENGINE'!M74:M82)/100,0))*20,0))&amp;REPT("·",20-ROUND((IFERROR(AVERAGE('_ENGINE'!M74:M82)/100,0))*20,0))</x:f>
        <x:v>····················</x:v>
      </x:c>
      <x:c r="L11" s="40"/>
      <x:c r="M11" s="40"/>
      <x:c r="N11" s="40"/>
      <x:c r="O11" s="2"/>
      <x:c r="P11" s="77" t="str">
        <x:f>REPT("█",ROUND((COUNTIF('_ENGINE'!N74:N82,"Assured")/9)*20,0))&amp;REPT("·",20-ROUND((COUNTIF('_ENGINE'!N74:N82,"Assured")/9)*20,0))</x:f>
        <x:v>····················</x:v>
      </x:c>
      <x:c r="Q11" s="40"/>
      <x:c r="R11" s="40"/>
      <x:c r="S11" s="40"/>
      <x:c r="T11" s="2"/>
      <x:c r="U11" s="73" t="str">
        <x:f>REPT("█",ROUND((COUNTIF('_ENGINE'!K74:K82,"&lt;&gt;")/9)*20,0))&amp;REPT("·",20-ROUND((COUNTIF('_ENGINE'!K74:K82,"&lt;&gt;")/9)*20,0))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54" t="str">
        <x:v>MAJOR GAPS</x:v>
      </x:c>
      <x:c r="G15" s="40"/>
      <x:c r="H15" s="40"/>
      <x:c r="I15" s="40"/>
      <x:c r="J15" s="2"/>
      <x:c r="K15" s="54" t="str">
        <x:v>MATERIAL GAPS</x:v>
      </x:c>
      <x:c r="L15" s="40"/>
      <x:c r="M15" s="40"/>
      <x:c r="N15" s="40"/>
      <x:c r="O15" s="2"/>
      <x:c r="P15" s="54" t="str">
        <x:v>OPEN ACTIONS</x:v>
      </x:c>
      <x:c r="Q15" s="40"/>
      <x:c r="R15" s="40"/>
      <x:c r="S15" s="40"/>
      <x:c r="T15" s="2"/>
      <x:c r="U15" s="54" t="str">
        <x:v>OBLIGATION INDICATORS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95" t="n">
        <x:f>COUNTIF('_ENGINE'!N74:N82,"Major gap")</x:f>
        <x:v>0</x:v>
      </x:c>
      <x:c r="G17" s="40"/>
      <x:c r="H17" s="40"/>
      <x:c r="I17" s="40"/>
      <x:c r="J17" s="2"/>
      <x:c r="K17" s="99" t="n">
        <x:f>COUNTIF('_ENGINE'!N74:N82,"Material gap")</x:f>
        <x:v>0</x:v>
      </x:c>
      <x:c r="L17" s="40"/>
      <x:c r="M17" s="40"/>
      <x:c r="N17" s="40"/>
      <x:c r="O17" s="2"/>
      <x:c r="P17" s="103" t="n">
        <x:f>COUNTIF('_ENGINE'!U74:U82,"Open")+COUNTIF('_ENGINE'!U74:U82,"In progress")+COUNTIF('_ENGINE'!U74:U82,"Awaiting evidence")+COUNTIF('_ENGINE'!U74:U82,"Effectiveness review")</x:f>
        <x:v>0</x:v>
      </x:c>
      <x:c r="Q17" s="40"/>
      <x:c r="R17" s="40"/>
      <x:c r="S17" s="40"/>
      <x:c r="T17" s="2"/>
      <x:c r="U17" s="107" t="n">
        <x:f>SUM('_ENGINE'!H74:H82)</x:f>
        <x:v>9</x:v>
      </x:c>
      <x:c r="V17" s="40"/>
      <x:c r="W17" s="2"/>
    </x:row>
    <x:row r="18">
      <x:c r="A18" s="19"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19"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12" t="str">
        <x:v>CLAUSE</x:v>
      </x:c>
      <x:c r="G22" s="112" t="str">
        <x:v>MODULE</x:v>
      </x:c>
      <x:c r="H22" s="112" t="str">
        <x:v>INTENT / PURPOSE</x:v>
      </x:c>
      <x:c r="I22" s="112" t="str">
        <x:v>WHAT GOOD LOOKS LIKE</x:v>
      </x:c>
      <x:c r="J22" s="112" t="str">
        <x:v>EVIDENCE TO SEEK</x:v>
      </x:c>
      <x:c r="K22" s="112" t="str">
        <x:v>REQS</x:v>
      </x:c>
      <x:c r="L22" s="112" t="str">
        <x:v>DEFINED</x:v>
      </x:c>
      <x:c r="M22" s="112" t="str">
        <x:v>IMPLEMENTED</x:v>
      </x:c>
      <x:c r="N22" s="112" t="str">
        <x:v>EVIDENCED</x:v>
      </x:c>
      <x:c r="O22" s="112" t="str">
        <x:v>EFFECTIVE</x:v>
      </x:c>
      <x:c r="P22" s="112" t="str">
        <x:v>SCORE</x:v>
      </x:c>
      <x:c r="Q22" s="112" t="str">
        <x:v>RESULT</x:v>
      </x:c>
      <x:c r="R22" s="112" t="str">
        <x:v>PRIMARY GAP</x:v>
      </x:c>
      <x:c r="S22" s="112" t="str">
        <x:v>RECOMMENDED RESPONSE</x:v>
      </x:c>
      <x:c r="T22" s="112" t="str">
        <x:v>ASSESSOR NOTES</x:v>
      </x:c>
      <x:c r="U22" s="112" t="str">
        <x:v>OWNER</x:v>
      </x:c>
      <x:c r="V22" s="112" t="str">
        <x:v>DUE</x:v>
      </x:c>
      <x:c r="W22" s="112" t="str">
        <x:v>STATUS</x:v>
      </x:c>
    </x:row>
    <x:row r="23">
      <x:c r="A23" s="4"/>
      <x:c r="B23" s="4"/>
      <x:c r="C23" s="4"/>
      <x:c r="D23" s="4"/>
      <x:c r="E23" s="2"/>
      <x:c r="F23" s="22"/>
      <x:c r="G23" s="22"/>
      <x:c r="H23" s="22"/>
      <x:c r="I23" s="22"/>
      <x:c r="J23" s="22"/>
      <x:c r="K23" s="22"/>
      <x:c r="L23" s="22"/>
      <x:c r="M23" s="22"/>
      <x:c r="N23" s="22"/>
      <x:c r="O23" s="22"/>
      <x:c r="P23" s="22"/>
      <x:c r="Q23" s="22"/>
      <x:c r="R23" s="22"/>
      <x:c r="S23" s="22"/>
      <x:c r="T23" s="22"/>
      <x:c r="U23" s="22"/>
      <x:c r="V23" s="22"/>
      <x:c r="W23" s="22"/>
    </x:row>
    <x:row r="24">
      <x:c r="A24" s="19" t="str">
        <x:v>CLAUSE 7</x:v>
      </x:c>
      <x:c r="B24" s="4"/>
      <x:c r="C24" s="4"/>
      <x:c r="D24" s="4"/>
      <x:c r="E24" s="2"/>
      <x:c r="F24" s="2"/>
      <x:c r="G24" s="2"/>
      <x:c r="H24" s="2"/>
      <x:c r="I24" s="2"/>
      <x:c r="J24" s="2"/>
      <x:c r="K24" s="2"/>
      <x:c r="L24" s="2"/>
      <x:c r="M24" s="2"/>
      <x:c r="N24" s="2"/>
      <x:c r="O24" s="2"/>
      <x:c r="P24" s="2"/>
      <x:c r="Q24" s="2"/>
      <x:c r="R24" s="2"/>
      <x:c r="S24" s="2"/>
      <x:c r="T24" s="2"/>
      <x:c r="U24" s="2"/>
      <x:c r="V24" s="2"/>
      <x:c r="W24" s="2"/>
    </x:row>
    <x:row r="25" ht="50" customHeight="1">
      <x:c r="A25" s="4"/>
      <x:c r="B25" s="4"/>
      <x:c r="C25" s="4"/>
      <x:c r="D25" s="4"/>
      <x:c r="E25" s="2"/>
      <x:c r="F25" s="118" t="str">
        <x:v>9.1</x:v>
      </x:c>
      <x:c r="G25" s="118" t="str">
        <x:v>Monitoring, measurement, analysis and evaluation</x:v>
      </x:c>
      <x:c r="H25" s="122" t="str">
        <x:v>Generate objective assurance that the QMS performs effectively and informs management decisions. Focus: monitoring, measurement, analysis and evaluation.</x:v>
      </x:c>
      <x:c r="I25" s="122" t="str">
        <x:v>The control is clearly owned, consistently implemented, objectively evidenced and demonstrably effective.</x:v>
      </x:c>
      <x:c r="J25" s="122" t="str">
        <x:v>Equipment register, calibration/verification, status, traceability, recall, protection and suitability evidence.</x:v>
      </x:c>
      <x:c r="K25" s="118" t="n">
        <x:v>1</x:v>
      </x:c>
      <x:c r="L25" s="118"/>
      <x:c r="M25" s="118"/>
      <x:c r="N25" s="118"/>
      <x:c r="O25" s="118"/>
      <x:c r="P25" s="124" t="n">
        <x:f>'_ENGINE'!M74</x:f>
        <x:v>0</x:v>
      </x:c>
      <x:c r="Q25" s="118" t="n">
        <x:f>'_ENGINE'!N74</x:f>
        <x:v>0</x:v>
      </x:c>
      <x:c r="R25" s="118" t="n">
        <x:f>'_ENGINE'!O74</x:f>
        <x:v>0</x:v>
      </x:c>
      <x:c r="S25" s="118" t="n">
        <x:f>'_ENGINE'!P74</x:f>
        <x:v>0</x:v>
      </x:c>
      <x:c r="T25" s="118"/>
      <x:c r="U25" s="118" t="n">
        <x:f>'_ENGINE'!R74</x:f>
        <x:v>0</x:v>
      </x:c>
      <x:c r="V25" s="118" t="n">
        <x:f>'_ENGINE'!S74</x:f>
        <x:v>0</x:v>
      </x:c>
      <x:c r="W25" s="118" t="str">
        <x:f>'_ENGINE'!U74</x:f>
      </x:c>
    </x:row>
    <x:row r="26" ht="7" customHeight="1">
      <x:c r="A26" s="4"/>
      <x:c r="B26" s="4"/>
      <x:c r="C26" s="4"/>
      <x:c r="D26" s="4"/>
      <x:c r="E26" s="2"/>
      <x:c r="F26" s="2"/>
      <x:c r="G26" s="2"/>
      <x:c r="H26" s="2"/>
      <x:c r="I26" s="2"/>
      <x:c r="J26" s="2"/>
      <x:c r="K26" s="2"/>
      <x:c r="L26" s="2"/>
      <x:c r="M26" s="2"/>
      <x:c r="N26" s="2"/>
      <x:c r="O26" s="2"/>
      <x:c r="P26" s="2"/>
      <x:c r="Q26" s="2"/>
      <x:c r="R26" s="2"/>
      <x:c r="S26" s="2"/>
      <x:c r="T26" s="2"/>
      <x:c r="U26" s="2"/>
      <x:c r="V26" s="2"/>
      <x:c r="W26" s="2"/>
    </x:row>
    <x:row r="27" ht="50" customHeight="1">
      <x:c r="A27" s="19" t="str">
        <x:v>CLAUSE 8</x:v>
      </x:c>
      <x:c r="B27" s="4"/>
      <x:c r="C27" s="4"/>
      <x:c r="D27" s="4"/>
      <x:c r="E27" s="2"/>
      <x:c r="F27" s="129" t="str">
        <x:v>9.1.1</x:v>
      </x:c>
      <x:c r="G27" s="129" t="str">
        <x:v>Monitoring and measurement – general</x:v>
      </x:c>
      <x:c r="H27" s="134" t="str">
        <x:v>Generate objective assurance that the QMS performs effectively and informs management decisions. Focus: monitoring and measurement – general.</x:v>
      </x:c>
      <x:c r="I27" s="134" t="str">
        <x:v>The control is clearly owned, consistently implemented, objectively evidenced and demonstrably effective.</x:v>
      </x:c>
      <x:c r="J27" s="134" t="str">
        <x:v>Equipment register, calibration/verification, status, traceability, recall, protection and suitability evidence.</x:v>
      </x:c>
      <x:c r="K27" s="129" t="n">
        <x:v>1</x:v>
      </x:c>
      <x:c r="L27" s="129"/>
      <x:c r="M27" s="129"/>
      <x:c r="N27" s="129"/>
      <x:c r="O27" s="129"/>
      <x:c r="P27" s="136" t="n">
        <x:f>'_ENGINE'!M75</x:f>
        <x:v>0</x:v>
      </x:c>
      <x:c r="Q27" s="129" t="n">
        <x:f>'_ENGINE'!N75</x:f>
        <x:v>0</x:v>
      </x:c>
      <x:c r="R27" s="129" t="n">
        <x:f>'_ENGINE'!O75</x:f>
        <x:v>0</x:v>
      </x:c>
      <x:c r="S27" s="129" t="n">
        <x:f>'_ENGINE'!P75</x:f>
        <x:v>0</x:v>
      </x:c>
      <x:c r="T27" s="129"/>
      <x:c r="U27" s="129" t="n">
        <x:f>'_ENGINE'!R75</x:f>
        <x:v>0</x:v>
      </x:c>
      <x:c r="V27" s="129" t="n">
        <x:f>'_ENGINE'!S75</x:f>
        <x:v>0</x:v>
      </x:c>
      <x:c r="W27" s="129" t="str">
        <x:f>'_ENGINE'!U75</x:f>
      </x:c>
    </x:row>
    <x:row r="28" ht="7" customHeight="1">
      <x:c r="A28" s="4"/>
      <x:c r="B28" s="4"/>
      <x:c r="C28" s="4"/>
      <x:c r="D28" s="4"/>
      <x:c r="E28" s="2"/>
      <x:c r="F28" s="2"/>
      <x:c r="G28" s="2"/>
      <x:c r="H28" s="2"/>
      <x:c r="I28" s="2"/>
      <x:c r="J28" s="2"/>
      <x:c r="K28" s="2"/>
      <x:c r="L28" s="2"/>
      <x:c r="M28" s="2"/>
      <x:c r="N28" s="2"/>
      <x:c r="O28" s="2"/>
      <x:c r="P28" s="2"/>
      <x:c r="Q28" s="2"/>
      <x:c r="R28" s="2"/>
      <x:c r="S28" s="2"/>
      <x:c r="T28" s="2"/>
      <x:c r="U28" s="2"/>
      <x:c r="V28" s="2"/>
      <x:c r="W28" s="2"/>
    </x:row>
    <x:row r="29" ht="50" customHeight="1">
      <x:c r="A29" s="4"/>
      <x:c r="B29" s="4"/>
      <x:c r="C29" s="4"/>
      <x:c r="D29" s="4"/>
      <x:c r="E29" s="2"/>
      <x:c r="F29" s="118" t="str">
        <x:v>9.1.2</x:v>
      </x:c>
      <x:c r="G29" s="118" t="str">
        <x:v>Customer satisfaction</x:v>
      </x:c>
      <x:c r="H29" s="122" t="str">
        <x:v>Generate objective assurance that the QMS performs effectively and informs management decisions. Focus: customer satisfaction.</x:v>
      </x:c>
      <x:c r="I29" s="122" t="str">
        <x:v>The control is clearly owned, consistently implemented, objectively evidenced and demonstrably effective.</x:v>
      </x:c>
      <x:c r="J29" s="122" t="str">
        <x:v>Contract review, communications, KPIs, feedback, complaints, requirement changes and recovery action.</x:v>
      </x:c>
      <x:c r="K29" s="118" t="n">
        <x:v>1</x:v>
      </x:c>
      <x:c r="L29" s="118"/>
      <x:c r="M29" s="118"/>
      <x:c r="N29" s="118"/>
      <x:c r="O29" s="118"/>
      <x:c r="P29" s="124" t="n">
        <x:f>'_ENGINE'!M76</x:f>
        <x:v>0</x:v>
      </x:c>
      <x:c r="Q29" s="118" t="n">
        <x:f>'_ENGINE'!N76</x:f>
        <x:v>0</x:v>
      </x:c>
      <x:c r="R29" s="118" t="n">
        <x:f>'_ENGINE'!O76</x:f>
        <x:v>0</x:v>
      </x:c>
      <x:c r="S29" s="118" t="n">
        <x:f>'_ENGINE'!P76</x:f>
        <x:v>0</x:v>
      </x:c>
      <x:c r="T29" s="118"/>
      <x:c r="U29" s="118" t="n">
        <x:f>'_ENGINE'!R76</x:f>
        <x:v>0</x:v>
      </x:c>
      <x:c r="V29" s="118" t="n">
        <x:f>'_ENGINE'!S76</x:f>
        <x:v>0</x:v>
      </x:c>
      <x:c r="W29" s="118" t="str">
        <x:f>'_ENGINE'!U76</x:f>
      </x:c>
    </x:row>
    <x:row r="30" ht="7" customHeight="1">
      <x:c r="A30" s="25" t="str">
        <x:v>CLAUSE 9</x:v>
      </x:c>
      <x:c r="B30" s="4"/>
      <x:c r="C30" s="4"/>
      <x:c r="D30" s="4"/>
      <x:c r="E30" s="2"/>
      <x:c r="F30" s="2"/>
      <x:c r="G30" s="2"/>
      <x:c r="H30" s="2"/>
      <x:c r="I30" s="2"/>
      <x:c r="J30" s="2"/>
      <x:c r="K30" s="2"/>
      <x:c r="L30" s="2"/>
      <x:c r="M30" s="2"/>
      <x:c r="N30" s="2"/>
      <x:c r="O30" s="2"/>
      <x:c r="P30" s="2"/>
      <x:c r="Q30" s="2"/>
      <x:c r="R30" s="2"/>
      <x:c r="S30" s="2"/>
      <x:c r="T30" s="2"/>
      <x:c r="U30" s="2"/>
      <x:c r="V30" s="2"/>
      <x:c r="W30" s="2"/>
    </x:row>
    <x:row r="31" ht="50" customHeight="1">
      <x:c r="A31" s="4"/>
      <x:c r="B31" s="4"/>
      <x:c r="C31" s="4"/>
      <x:c r="D31" s="4"/>
      <x:c r="E31" s="2"/>
      <x:c r="F31" s="129" t="str">
        <x:v>9.1.3</x:v>
      </x:c>
      <x:c r="G31" s="129" t="str">
        <x:v>Analysis and evaluation</x:v>
      </x:c>
      <x:c r="H31" s="134" t="str">
        <x:v>Generate objective assurance that the QMS performs effectively and informs management decisions. Focus: analysis and evaluation.</x:v>
      </x:c>
      <x:c r="I31" s="134" t="str">
        <x:v>The control is clearly owned, consistently implemented, objectively evidenced and demonstrably effective.</x:v>
      </x:c>
      <x:c r="J31" s="134" t="str">
        <x:v>Applicable process documents, records, performance data, interviews and observed implementation.</x:v>
      </x:c>
      <x:c r="K31" s="129" t="n">
        <x:v>1</x:v>
      </x:c>
      <x:c r="L31" s="129"/>
      <x:c r="M31" s="129"/>
      <x:c r="N31" s="129"/>
      <x:c r="O31" s="129"/>
      <x:c r="P31" s="136" t="n">
        <x:f>'_ENGINE'!M77</x:f>
        <x:v>0</x:v>
      </x:c>
      <x:c r="Q31" s="129" t="n">
        <x:f>'_ENGINE'!N77</x:f>
        <x:v>0</x:v>
      </x:c>
      <x:c r="R31" s="129" t="n">
        <x:f>'_ENGINE'!O77</x:f>
        <x:v>0</x:v>
      </x:c>
      <x:c r="S31" s="129" t="n">
        <x:f>'_ENGINE'!P77</x:f>
        <x:v>0</x:v>
      </x:c>
      <x:c r="T31" s="129"/>
      <x:c r="U31" s="129" t="n">
        <x:f>'_ENGINE'!R77</x:f>
        <x:v>0</x:v>
      </x:c>
      <x:c r="V31" s="129" t="n">
        <x:f>'_ENGINE'!S77</x:f>
        <x:v>0</x:v>
      </x:c>
      <x:c r="W31" s="129" t="str">
        <x:f>'_ENGINE'!U77</x:f>
      </x:c>
    </x:row>
    <x:row r="32" ht="7" customHeight="1">
      <x:c r="A32" s="4"/>
      <x:c r="B32" s="4"/>
      <x:c r="C32" s="4"/>
      <x:c r="D32" s="4"/>
      <x:c r="E32" s="2"/>
      <x:c r="F32" s="2"/>
      <x:c r="G32" s="2"/>
      <x:c r="H32" s="2"/>
      <x:c r="I32" s="2"/>
      <x:c r="J32" s="2"/>
      <x:c r="K32" s="2"/>
      <x:c r="L32" s="2"/>
      <x:c r="M32" s="2"/>
      <x:c r="N32" s="2"/>
      <x:c r="O32" s="2"/>
      <x:c r="P32" s="2"/>
      <x:c r="Q32" s="2"/>
      <x:c r="R32" s="2"/>
      <x:c r="S32" s="2"/>
      <x:c r="T32" s="2"/>
      <x:c r="U32" s="2"/>
      <x:c r="V32" s="2"/>
      <x:c r="W32" s="2"/>
    </x:row>
    <x:row r="33" ht="50" customHeight="1">
      <x:c r="A33" s="19" t="str">
        <x:v>CLAUSE 10</x:v>
      </x:c>
      <x:c r="B33" s="4"/>
      <x:c r="C33" s="4"/>
      <x:c r="D33" s="4"/>
      <x:c r="E33" s="2"/>
      <x:c r="F33" s="118" t="str">
        <x:v>9.2</x:v>
      </x:c>
      <x:c r="G33" s="118" t="str">
        <x:v>Internal audit</x:v>
      </x:c>
      <x:c r="H33" s="122" t="str">
        <x:v>Generate objective assurance that the QMS performs effectively and informs management decisions. Focus: internal audit.</x:v>
      </x:c>
      <x:c r="I33" s="122" t="str">
        <x:v>Audits are risk-based, objective and sufficiently deep to test implementation and effectiveness, not just document presence.</x:v>
      </x:c>
      <x:c r="J33" s="122" t="str">
        <x:v>Audit programme, risk basis, criteria/scope, reports, findings, correction, follow-up and effectiveness evidence.</x:v>
      </x:c>
      <x:c r="K33" s="118" t="n">
        <x:v>1</x:v>
      </x:c>
      <x:c r="L33" s="118"/>
      <x:c r="M33" s="118"/>
      <x:c r="N33" s="118"/>
      <x:c r="O33" s="118"/>
      <x:c r="P33" s="124" t="n">
        <x:f>'_ENGINE'!M78</x:f>
        <x:v>0</x:v>
      </x:c>
      <x:c r="Q33" s="118" t="n">
        <x:f>'_ENGINE'!N78</x:f>
        <x:v>0</x:v>
      </x:c>
      <x:c r="R33" s="118" t="n">
        <x:f>'_ENGINE'!O78</x:f>
        <x:v>0</x:v>
      </x:c>
      <x:c r="S33" s="118" t="n">
        <x:f>'_ENGINE'!P78</x:f>
        <x:v>0</x:v>
      </x:c>
      <x:c r="T33" s="118"/>
      <x:c r="U33" s="118" t="n">
        <x:f>'_ENGINE'!R78</x:f>
        <x:v>0</x:v>
      </x:c>
      <x:c r="V33" s="118" t="n">
        <x:f>'_ENGINE'!S78</x:f>
        <x:v>0</x:v>
      </x:c>
      <x:c r="W33" s="118" t="str">
        <x:f>'_ENGINE'!U78</x:f>
      </x:c>
    </x:row>
    <x:row r="34" ht="7" customHeight="1">
      <x:c r="A34" s="4"/>
      <x:c r="B34" s="4"/>
      <x:c r="C34" s="4"/>
      <x:c r="D34" s="4"/>
      <x:c r="E34" s="2"/>
      <x:c r="F34" s="2"/>
      <x:c r="G34" s="2"/>
      <x:c r="H34" s="2"/>
      <x:c r="I34" s="2"/>
      <x:c r="J34" s="2"/>
      <x:c r="K34" s="2"/>
      <x:c r="L34" s="2"/>
      <x:c r="M34" s="2"/>
      <x:c r="N34" s="2"/>
      <x:c r="O34" s="2"/>
      <x:c r="P34" s="2"/>
      <x:c r="Q34" s="2"/>
      <x:c r="R34" s="2"/>
      <x:c r="S34" s="2"/>
      <x:c r="T34" s="2"/>
      <x:c r="U34" s="2"/>
      <x:c r="V34" s="2"/>
      <x:c r="W34" s="2"/>
    </x:row>
    <x:row r="35" ht="50" customHeight="1">
      <x:c r="A35" s="4"/>
      <x:c r="B35" s="4"/>
      <x:c r="C35" s="4"/>
      <x:c r="D35" s="4"/>
      <x:c r="E35" s="2"/>
      <x:c r="F35" s="129" t="str">
        <x:v>9.3</x:v>
      </x:c>
      <x:c r="G35" s="129" t="str">
        <x:v>Management review</x:v>
      </x:c>
      <x:c r="H35" s="134" t="str">
        <x:v>Generate objective assurance that the QMS performs effectively and informs management decisions. Focus: management review.</x:v>
      </x:c>
      <x:c r="I35" s="134" t="str">
        <x:v>Top management receives a complete performance picture and makes recorded decisions on improvement, risk and resources.</x:v>
      </x:c>
      <x:c r="J35" s="134" t="str">
        <x:v>Review inputs, minutes, decisions, actions, resource decisions, risk decisions and follow-up.</x:v>
      </x:c>
      <x:c r="K35" s="129" t="n">
        <x:v>1</x:v>
      </x:c>
      <x:c r="L35" s="129"/>
      <x:c r="M35" s="129"/>
      <x:c r="N35" s="129"/>
      <x:c r="O35" s="129"/>
      <x:c r="P35" s="136" t="n">
        <x:f>'_ENGINE'!M79</x:f>
        <x:v>0</x:v>
      </x:c>
      <x:c r="Q35" s="129" t="n">
        <x:f>'_ENGINE'!N79</x:f>
        <x:v>0</x:v>
      </x:c>
      <x:c r="R35" s="129" t="n">
        <x:f>'_ENGINE'!O79</x:f>
        <x:v>0</x:v>
      </x:c>
      <x:c r="S35" s="129" t="n">
        <x:f>'_ENGINE'!P79</x:f>
        <x:v>0</x:v>
      </x:c>
      <x:c r="T35" s="129"/>
      <x:c r="U35" s="129" t="n">
        <x:f>'_ENGINE'!R79</x:f>
        <x:v>0</x:v>
      </x:c>
      <x:c r="V35" s="129" t="n">
        <x:f>'_ENGINE'!S79</x:f>
        <x:v>0</x:v>
      </x:c>
      <x:c r="W35" s="129" t="str">
        <x:f>'_ENGINE'!U79</x:f>
      </x:c>
    </x:row>
    <x:row r="36" ht="7" customHeight="1">
      <x:c r="A36" s="19" t="str">
        <x:v>ACTION CENTRE</x:v>
      </x:c>
      <x:c r="B36" s="4"/>
      <x:c r="C36" s="4"/>
      <x:c r="D36" s="4"/>
      <x:c r="E36" s="2"/>
      <x:c r="F36" s="2"/>
      <x:c r="G36" s="2"/>
      <x:c r="H36" s="2"/>
      <x:c r="I36" s="2"/>
      <x:c r="J36" s="2"/>
      <x:c r="K36" s="2"/>
      <x:c r="L36" s="2"/>
      <x:c r="M36" s="2"/>
      <x:c r="N36" s="2"/>
      <x:c r="O36" s="2"/>
      <x:c r="P36" s="2"/>
      <x:c r="Q36" s="2"/>
      <x:c r="R36" s="2"/>
      <x:c r="S36" s="2"/>
      <x:c r="T36" s="2"/>
      <x:c r="U36" s="2"/>
      <x:c r="V36" s="2"/>
      <x:c r="W36" s="2"/>
    </x:row>
    <x:row r="37" ht="50" customHeight="1">
      <x:c r="A37" s="4"/>
      <x:c r="B37" s="4"/>
      <x:c r="C37" s="4"/>
      <x:c r="D37" s="4"/>
      <x:c r="E37" s="2"/>
      <x:c r="F37" s="118" t="str">
        <x:v>9.3.1</x:v>
      </x:c>
      <x:c r="G37" s="118" t="str">
        <x:v>Management review – general</x:v>
      </x:c>
      <x:c r="H37" s="122" t="str">
        <x:v>Generate objective assurance that the QMS performs effectively and informs management decisions. Focus: management review – general.</x:v>
      </x:c>
      <x:c r="I37" s="122" t="str">
        <x:v>Top management receives a complete performance picture and makes recorded decisions on improvement, risk and resources.</x:v>
      </x:c>
      <x:c r="J37" s="122" t="str">
        <x:v>Review inputs, minutes, decisions, actions, resource decisions, risk decisions and follow-up.</x:v>
      </x:c>
      <x:c r="K37" s="118" t="n">
        <x:v>1</x:v>
      </x:c>
      <x:c r="L37" s="118"/>
      <x:c r="M37" s="118"/>
      <x:c r="N37" s="118"/>
      <x:c r="O37" s="118"/>
      <x:c r="P37" s="124" t="n">
        <x:f>'_ENGINE'!M80</x:f>
        <x:v>0</x:v>
      </x:c>
      <x:c r="Q37" s="118" t="n">
        <x:f>'_ENGINE'!N80</x:f>
        <x:v>0</x:v>
      </x:c>
      <x:c r="R37" s="118" t="n">
        <x:f>'_ENGINE'!O80</x:f>
        <x:v>0</x:v>
      </x:c>
      <x:c r="S37" s="118" t="n">
        <x:f>'_ENGINE'!P80</x:f>
        <x:v>0</x:v>
      </x:c>
      <x:c r="T37" s="118"/>
      <x:c r="U37" s="118" t="n">
        <x:f>'_ENGINE'!R80</x:f>
        <x:v>0</x:v>
      </x:c>
      <x:c r="V37" s="118" t="n">
        <x:f>'_ENGINE'!S80</x:f>
        <x:v>0</x:v>
      </x:c>
      <x:c r="W37" s="118" t="str">
        <x:f>'_ENGINE'!U80</x:f>
      </x:c>
    </x:row>
    <x:row r="38" ht="7" customHeight="1">
      <x:c r="A38" s="4"/>
      <x:c r="B38" s="4"/>
      <x:c r="C38" s="4"/>
      <x:c r="D38" s="4"/>
      <x:c r="E38" s="2"/>
      <x:c r="F38" s="2"/>
      <x:c r="G38" s="2"/>
      <x:c r="H38" s="2"/>
      <x:c r="I38" s="2"/>
      <x:c r="J38" s="2"/>
      <x:c r="K38" s="2"/>
      <x:c r="L38" s="2"/>
      <x:c r="M38" s="2"/>
      <x:c r="N38" s="2"/>
      <x:c r="O38" s="2"/>
      <x:c r="P38" s="2"/>
      <x:c r="Q38" s="2"/>
      <x:c r="R38" s="2"/>
      <x:c r="S38" s="2"/>
      <x:c r="T38" s="2"/>
      <x:c r="U38" s="2"/>
      <x:c r="V38" s="2"/>
      <x:c r="W38" s="2"/>
    </x:row>
    <x:row r="39" ht="50" customHeight="1">
      <x:c r="A39" s="19" t="str">
        <x:v>EXECUTIVE REPORT</x:v>
      </x:c>
      <x:c r="B39" s="4"/>
      <x:c r="C39" s="4"/>
      <x:c r="D39" s="4"/>
      <x:c r="E39" s="2"/>
      <x:c r="F39" s="129" t="str">
        <x:v>9.3.2</x:v>
      </x:c>
      <x:c r="G39" s="129" t="str">
        <x:v>Management review inputs</x:v>
      </x:c>
      <x:c r="H39" s="134" t="str">
        <x:v>Generate objective assurance that the QMS performs effectively and informs management decisions. Focus: management review inputs.</x:v>
      </x:c>
      <x:c r="I39" s="134" t="str">
        <x:v>Top management receives a complete performance picture and makes recorded decisions on improvement, risk and resources.</x:v>
      </x:c>
      <x:c r="J39" s="134" t="str">
        <x:v>Review inputs, minutes, decisions, actions, resource decisions, risk decisions and follow-up.</x:v>
      </x:c>
      <x:c r="K39" s="129" t="n">
        <x:v>1</x:v>
      </x:c>
      <x:c r="L39" s="129"/>
      <x:c r="M39" s="129"/>
      <x:c r="N39" s="129"/>
      <x:c r="O39" s="129"/>
      <x:c r="P39" s="136" t="n">
        <x:f>'_ENGINE'!M81</x:f>
        <x:v>0</x:v>
      </x:c>
      <x:c r="Q39" s="129" t="n">
        <x:f>'_ENGINE'!N81</x:f>
        <x:v>0</x:v>
      </x:c>
      <x:c r="R39" s="129" t="n">
        <x:f>'_ENGINE'!O81</x:f>
        <x:v>0</x:v>
      </x:c>
      <x:c r="S39" s="129" t="n">
        <x:f>'_ENGINE'!P81</x:f>
        <x:v>0</x:v>
      </x:c>
      <x:c r="T39" s="129"/>
      <x:c r="U39" s="129" t="n">
        <x:f>'_ENGINE'!R81</x:f>
        <x:v>0</x:v>
      </x:c>
      <x:c r="V39" s="129" t="n">
        <x:f>'_ENGINE'!S81</x:f>
        <x:v>0</x:v>
      </x:c>
      <x:c r="W39" s="129" t="str">
        <x:f>'_ENGINE'!U81</x:f>
      </x:c>
    </x:row>
    <x:row r="40" ht="7" customHeight="1">
      <x:c r="A40" s="4"/>
      <x:c r="B40" s="4"/>
      <x:c r="C40" s="4"/>
      <x:c r="D40" s="4"/>
      <x:c r="E40" s="2"/>
      <x:c r="F40" s="2"/>
      <x:c r="G40" s="2"/>
      <x:c r="H40" s="2"/>
      <x:c r="I40" s="2"/>
      <x:c r="J40" s="2"/>
      <x:c r="K40" s="2"/>
      <x:c r="L40" s="2"/>
      <x:c r="M40" s="2"/>
      <x:c r="N40" s="2"/>
      <x:c r="O40" s="2"/>
      <x:c r="P40" s="2"/>
      <x:c r="Q40" s="2"/>
      <x:c r="R40" s="2"/>
      <x:c r="S40" s="2"/>
      <x:c r="T40" s="2"/>
      <x:c r="U40" s="2"/>
      <x:c r="V40" s="2"/>
      <x:c r="W40" s="2"/>
    </x:row>
    <x:row r="41" ht="50" customHeight="1">
      <x:c r="A41" s="4"/>
      <x:c r="B41" s="4"/>
      <x:c r="C41" s="4"/>
      <x:c r="D41" s="4"/>
      <x:c r="E41" s="2"/>
      <x:c r="F41" s="118" t="str">
        <x:v>9.3.3</x:v>
      </x:c>
      <x:c r="G41" s="118" t="str">
        <x:v>Management review outputs</x:v>
      </x:c>
      <x:c r="H41" s="122" t="str">
        <x:v>Generate objective assurance that the QMS performs effectively and informs management decisions. Focus: management review outputs.</x:v>
      </x:c>
      <x:c r="I41" s="122" t="str">
        <x:v>Top management receives a complete performance picture and makes recorded decisions on improvement, risk and resources.</x:v>
      </x:c>
      <x:c r="J41" s="122" t="str">
        <x:v>Review inputs, minutes, decisions, actions, resource decisions, risk decisions and follow-up.</x:v>
      </x:c>
      <x:c r="K41" s="118" t="n">
        <x:v>1</x:v>
      </x:c>
      <x:c r="L41" s="118"/>
      <x:c r="M41" s="118"/>
      <x:c r="N41" s="118"/>
      <x:c r="O41" s="118"/>
      <x:c r="P41" s="124" t="n">
        <x:f>'_ENGINE'!M82</x:f>
        <x:v>0</x:v>
      </x:c>
      <x:c r="Q41" s="118" t="n">
        <x:f>'_ENGINE'!N82</x:f>
        <x:v>0</x:v>
      </x:c>
      <x:c r="R41" s="118" t="n">
        <x:f>'_ENGINE'!O82</x:f>
        <x:v>0</x:v>
      </x:c>
      <x:c r="S41" s="118" t="n">
        <x:f>'_ENGINE'!P82</x:f>
        <x:v>0</x:v>
      </x:c>
      <x:c r="T41" s="118"/>
      <x:c r="U41" s="118" t="n">
        <x:f>'_ENGINE'!R82</x:f>
        <x:v>0</x:v>
      </x:c>
      <x:c r="V41" s="118" t="n">
        <x:f>'_ENGINE'!S82</x:f>
        <x:v>0</x:v>
      </x:c>
      <x:c r="W41" s="118" t="str">
        <x:f>'_ENGINE'!U82</x:f>
      </x:c>
    </x:row>
    <x:row r="42" ht="7" customHeight="1">
      <x:c r="A42" s="19" t="str">
        <x:v>GUIDANCE</x:v>
      </x:c>
      <x:c r="B42" s="4"/>
      <x:c r="C42" s="4"/>
      <x:c r="D42" s="4"/>
      <x:c r="E42" s="2"/>
      <x:c r="F42" s="2"/>
      <x:c r="G42" s="2"/>
      <x:c r="H42" s="2"/>
      <x:c r="I42" s="2"/>
      <x:c r="J42" s="2"/>
      <x:c r="K42" s="2"/>
      <x:c r="L42" s="2"/>
      <x:c r="M42" s="2"/>
      <x:c r="N42" s="2"/>
      <x:c r="O42" s="2"/>
      <x:c r="P42" s="2"/>
      <x:c r="Q42" s="2"/>
      <x:c r="R42" s="2"/>
      <x:c r="S42" s="2"/>
      <x:c r="T42" s="2"/>
      <x:c r="U42" s="2"/>
      <x:c r="V42" s="2"/>
      <x:c r="W42" s="2"/>
    </x:row>
    <x:row r="43">
      <x:c r="A43" s="4"/>
      <x:c r="B43" s="4"/>
      <x:c r="C43" s="4"/>
      <x:c r="D43" s="4"/>
      <x:c r="E43" s="2"/>
      <x:c r="F43" s="2"/>
      <x:c r="G43" s="2"/>
      <x:c r="H43" s="2"/>
      <x:c r="I43" s="2"/>
      <x:c r="J43" s="2"/>
      <x:c r="K43" s="2"/>
      <x:c r="L43" s="2"/>
      <x:c r="M43" s="2"/>
      <x:c r="N43" s="2"/>
      <x:c r="O43" s="2"/>
      <x:c r="P43" s="2"/>
      <x:c r="Q43" s="2"/>
      <x:c r="R43" s="2"/>
      <x:c r="S43" s="2"/>
      <x:c r="T43" s="2"/>
      <x:c r="U43" s="2"/>
      <x:c r="V43" s="2"/>
      <x:c r="W43" s="2"/>
    </x:row>
    <x:row r="44">
      <x:c r="A44" s="4"/>
      <x:c r="B44" s="4"/>
      <x:c r="C44" s="4"/>
      <x:c r="D44" s="4"/>
      <x:c r="E44" s="2"/>
      <x:c r="F44" s="2"/>
      <x:c r="G44" s="2"/>
      <x:c r="H44" s="2"/>
      <x:c r="I44" s="2"/>
      <x:c r="J44" s="2"/>
      <x:c r="K44" s="2"/>
      <x:c r="L44" s="2"/>
      <x:c r="M44" s="2"/>
      <x:c r="N44" s="2"/>
      <x:c r="O44" s="2"/>
      <x:c r="P44" s="2"/>
      <x:c r="Q44" s="2"/>
      <x:c r="R44" s="2"/>
      <x:c r="S44" s="2"/>
      <x:c r="T44" s="2"/>
      <x:c r="U44" s="2"/>
      <x:c r="V44" s="2"/>
      <x:c r="W44" s="2"/>
    </x:row>
    <x:row r="45">
      <x:c r="A45" s="4"/>
      <x:c r="B45" s="4"/>
      <x:c r="C45" s="4"/>
      <x:c r="D45" s="4"/>
      <x:c r="E45" s="2"/>
      <x:c r="F45" s="2"/>
      <x:c r="G45" s="2"/>
      <x:c r="H45" s="2"/>
      <x:c r="I45" s="2"/>
      <x:c r="J45" s="2"/>
      <x:c r="K45" s="2"/>
      <x:c r="L45" s="2"/>
      <x:c r="M45" s="2"/>
      <x:c r="N45" s="2"/>
      <x:c r="O45" s="2"/>
      <x:c r="P45" s="2"/>
      <x:c r="Q45" s="2"/>
      <x:c r="R45" s="2"/>
      <x:c r="S45" s="2"/>
      <x:c r="T45" s="2"/>
      <x:c r="U45" s="2"/>
      <x:c r="V45" s="2"/>
      <x:c r="W45" s="2"/>
    </x:row>
    <x:row r="46">
      <x:c r="A46" s="4"/>
      <x:c r="B46" s="4"/>
      <x:c r="C46" s="4"/>
      <x:c r="D46" s="4"/>
      <x:c r="E46" s="2"/>
      <x:c r="F46" s="2"/>
      <x:c r="G46" s="2"/>
      <x:c r="H46" s="2"/>
      <x:c r="I46" s="2"/>
      <x:c r="J46" s="2"/>
      <x:c r="K46" s="2"/>
      <x:c r="L46" s="2"/>
      <x:c r="M46" s="2"/>
      <x:c r="N46" s="2"/>
      <x:c r="O46" s="2"/>
      <x:c r="P46" s="2"/>
      <x:c r="Q46" s="2"/>
      <x:c r="R46" s="2"/>
      <x:c r="S46" s="2"/>
      <x:c r="T46" s="2"/>
      <x:c r="U46" s="2"/>
      <x:c r="V46" s="2"/>
      <x:c r="W46" s="2"/>
    </x:row>
    <x:row r="47">
      <x:c r="A47" s="4"/>
      <x:c r="B47" s="4"/>
      <x:c r="C47" s="4"/>
      <x:c r="D47" s="4"/>
      <x:c r="E47" s="2"/>
      <x:c r="F47" s="2"/>
      <x:c r="G47" s="2"/>
      <x:c r="H47" s="2"/>
      <x:c r="I47" s="2"/>
      <x:c r="J47" s="2"/>
      <x:c r="K47" s="2"/>
      <x:c r="L47" s="2"/>
      <x:c r="M47" s="2"/>
      <x:c r="N47" s="2"/>
      <x:c r="O47" s="2"/>
      <x:c r="P47" s="2"/>
      <x:c r="Q47" s="2"/>
      <x:c r="R47" s="2"/>
      <x:c r="S47" s="2"/>
      <x:c r="T47" s="2"/>
      <x:c r="U47" s="2"/>
      <x:c r="V47" s="2"/>
      <x:c r="W47" s="2"/>
    </x:row>
    <x:row r="48">
      <x:c r="A48" s="4"/>
      <x:c r="B48" s="4"/>
      <x:c r="C48" s="4"/>
      <x:c r="D48" s="4"/>
      <x:c r="E48" s="2"/>
      <x:c r="F48" s="2"/>
      <x:c r="G48" s="2"/>
      <x:c r="H48" s="2"/>
      <x:c r="I48" s="2"/>
      <x:c r="J48" s="2"/>
      <x:c r="K48" s="2"/>
      <x:c r="L48" s="2"/>
      <x:c r="M48" s="2"/>
      <x:c r="N48" s="2"/>
      <x:c r="O48" s="2"/>
      <x:c r="P48" s="2"/>
      <x:c r="Q48" s="2"/>
      <x:c r="R48" s="2"/>
      <x:c r="S48" s="2"/>
      <x:c r="T48" s="2"/>
      <x:c r="U48" s="2"/>
      <x:c r="V48" s="2"/>
      <x:c r="W48" s="2"/>
    </x:row>
    <x:row r="49">
      <x:c r="A49" s="4"/>
      <x:c r="B49" s="4"/>
      <x:c r="C49" s="4"/>
      <x:c r="D49" s="4"/>
      <x:c r="E49" s="2"/>
      <x:c r="F49" s="2"/>
      <x:c r="G49" s="2"/>
      <x:c r="H49" s="2"/>
      <x:c r="I49" s="2"/>
      <x:c r="J49" s="2"/>
      <x:c r="K49" s="2"/>
      <x:c r="L49" s="2"/>
      <x:c r="M49" s="2"/>
      <x:c r="N49" s="2"/>
      <x:c r="O49" s="2"/>
      <x:c r="P49" s="2"/>
      <x:c r="Q49" s="2"/>
      <x:c r="R49" s="2"/>
      <x:c r="S49" s="2"/>
      <x:c r="T49" s="2"/>
      <x:c r="U49" s="2"/>
      <x:c r="V49" s="2"/>
      <x:c r="W49" s="2"/>
    </x:row>
    <x:row r="50">
      <x:c r="A50" s="4"/>
      <x:c r="B50" s="4"/>
      <x:c r="C50" s="4"/>
      <x:c r="D50" s="4"/>
      <x:c r="E50" s="2"/>
      <x:c r="F50" s="2"/>
      <x:c r="G50" s="2"/>
      <x:c r="H50" s="2"/>
      <x:c r="I50" s="2"/>
      <x:c r="J50" s="2"/>
      <x:c r="K50" s="2"/>
      <x:c r="L50" s="2"/>
      <x:c r="M50" s="2"/>
      <x:c r="N50" s="2"/>
      <x:c r="O50" s="2"/>
      <x:c r="P50" s="2"/>
      <x:c r="Q50" s="2"/>
      <x:c r="R50" s="2"/>
      <x:c r="S50" s="2"/>
      <x:c r="T50" s="2"/>
      <x:c r="U50" s="2"/>
      <x:c r="V50" s="2"/>
      <x:c r="W50" s="2"/>
    </x:row>
    <x:row r="51">
      <x:c r="A51" s="4"/>
      <x:c r="B51" s="4"/>
      <x:c r="C51" s="4"/>
      <x:c r="D51" s="4"/>
      <x:c r="E51" s="2"/>
      <x:c r="F51" s="2"/>
      <x:c r="G51" s="2"/>
      <x:c r="H51" s="2"/>
      <x:c r="I51" s="2"/>
      <x:c r="J51" s="2"/>
      <x:c r="K51" s="2"/>
      <x:c r="L51" s="2"/>
      <x:c r="M51" s="2"/>
      <x:c r="N51" s="2"/>
      <x:c r="O51" s="2"/>
      <x:c r="P51" s="2"/>
      <x:c r="Q51" s="2"/>
      <x:c r="R51" s="2"/>
      <x:c r="S51" s="2"/>
      <x:c r="T51" s="2"/>
      <x:c r="U51" s="2"/>
      <x:c r="V51" s="2"/>
      <x:c r="W51" s="2"/>
    </x:row>
    <x:row r="52">
      <x:c r="A52" s="4"/>
      <x:c r="B52" s="4"/>
      <x:c r="C52" s="4"/>
      <x:c r="D52" s="4"/>
      <x:c r="E52" s="2"/>
      <x:c r="F52" s="2"/>
      <x:c r="G52" s="2"/>
      <x:c r="H52" s="2"/>
      <x:c r="I52" s="2"/>
      <x:c r="J52" s="2"/>
      <x:c r="K52" s="2"/>
      <x:c r="L52" s="2"/>
      <x:c r="M52" s="2"/>
      <x:c r="N52" s="2"/>
      <x:c r="O52" s="2"/>
      <x:c r="P52" s="2"/>
      <x:c r="Q52" s="2"/>
      <x:c r="R52" s="2"/>
      <x:c r="S52" s="2"/>
      <x:c r="T52" s="2"/>
      <x:c r="U52" s="2"/>
      <x:c r="V52" s="2"/>
      <x:c r="W52" s="2"/>
    </x:row>
    <x:row r="53">
      <x:c r="A53" s="4"/>
      <x:c r="B53" s="4"/>
      <x:c r="C53" s="4"/>
      <x:c r="D53" s="4"/>
      <x:c r="E53" s="2"/>
      <x:c r="F53" s="2"/>
      <x:c r="G53" s="2"/>
      <x:c r="H53" s="2"/>
      <x:c r="I53" s="2"/>
      <x:c r="J53" s="2"/>
      <x:c r="K53" s="2"/>
      <x:c r="L53" s="2"/>
      <x:c r="M53" s="2"/>
      <x:c r="N53" s="2"/>
      <x:c r="O53" s="2"/>
      <x:c r="P53" s="2"/>
      <x:c r="Q53" s="2"/>
      <x:c r="R53" s="2"/>
      <x:c r="S53" s="2"/>
      <x:c r="T53" s="2"/>
      <x:c r="U53" s="2"/>
      <x:c r="V53" s="2"/>
      <x:c r="W53" s="2"/>
    </x:row>
    <x:row r="54">
      <x:c r="A54" s="4"/>
      <x:c r="B54" s="4"/>
      <x:c r="C54" s="4"/>
      <x:c r="D54" s="4"/>
      <x:c r="E54" s="2"/>
      <x:c r="F54" s="2"/>
      <x:c r="G54" s="2"/>
      <x:c r="H54" s="2"/>
      <x:c r="I54" s="2"/>
      <x:c r="J54" s="2"/>
      <x:c r="K54" s="2"/>
      <x:c r="L54" s="2"/>
      <x:c r="M54" s="2"/>
      <x:c r="N54" s="2"/>
      <x:c r="O54" s="2"/>
      <x:c r="P54" s="2"/>
      <x:c r="Q54" s="2"/>
      <x:c r="R54" s="2"/>
      <x:c r="S54" s="2"/>
      <x:c r="T54" s="2"/>
      <x:c r="U54" s="2"/>
      <x:c r="V54" s="2"/>
      <x:c r="W54" s="2"/>
    </x:row>
    <x:row r="55">
      <x:c r="A55" s="4"/>
      <x:c r="B55" s="4"/>
      <x:c r="C55" s="4"/>
      <x:c r="D55" s="4"/>
      <x:c r="E55" s="2"/>
      <x:c r="F55" s="2"/>
      <x:c r="G55" s="2"/>
      <x:c r="H55" s="2"/>
      <x:c r="I55" s="2"/>
      <x:c r="J55" s="2"/>
      <x:c r="K55" s="2"/>
      <x:c r="L55" s="2"/>
      <x:c r="M55" s="2"/>
      <x:c r="N55" s="2"/>
      <x:c r="O55" s="2"/>
      <x:c r="P55" s="2"/>
      <x:c r="Q55" s="2"/>
      <x:c r="R55" s="2"/>
      <x:c r="S55" s="2"/>
      <x:c r="T55" s="2"/>
      <x:c r="U55" s="2"/>
      <x:c r="V55" s="2"/>
      <x:c r="W55" s="2"/>
    </x:row>
    <x:row r="56">
      <x:c r="A56" s="4"/>
      <x:c r="B56" s="4"/>
      <x:c r="C56" s="4"/>
      <x:c r="D56" s="4"/>
      <x:c r="E56" s="2"/>
      <x:c r="F56" s="2"/>
      <x:c r="G56" s="2"/>
      <x:c r="H56" s="2"/>
      <x:c r="I56" s="2"/>
      <x:c r="J56" s="2"/>
      <x:c r="K56" s="2"/>
      <x:c r="L56" s="2"/>
      <x:c r="M56" s="2"/>
      <x:c r="N56" s="2"/>
      <x:c r="O56" s="2"/>
      <x:c r="P56" s="2"/>
      <x:c r="Q56" s="2"/>
      <x:c r="R56" s="2"/>
      <x:c r="S56" s="2"/>
      <x:c r="T56" s="2"/>
      <x:c r="U56" s="2"/>
      <x:c r="V56" s="2"/>
      <x:c r="W56" s="2"/>
    </x:row>
    <x:row r="57">
      <x:c r="A57" s="4"/>
      <x:c r="B57" s="4"/>
      <x:c r="C57" s="4"/>
      <x:c r="D57" s="4"/>
      <x:c r="E57" s="2"/>
      <x:c r="F57" s="2"/>
      <x:c r="G57" s="2"/>
      <x:c r="H57" s="2"/>
      <x:c r="I57" s="2"/>
      <x:c r="J57" s="2"/>
      <x:c r="K57" s="2"/>
      <x:c r="L57" s="2"/>
      <x:c r="M57" s="2"/>
      <x:c r="N57" s="2"/>
      <x:c r="O57" s="2"/>
      <x:c r="P57" s="2"/>
      <x:c r="Q57" s="2"/>
      <x:c r="R57" s="2"/>
      <x:c r="S57" s="2"/>
      <x:c r="T57" s="2"/>
      <x:c r="U57" s="2"/>
      <x:c r="V57" s="2"/>
      <x:c r="W57" s="2"/>
    </x:row>
    <x:row r="58">
      <x:c r="A58" s="4"/>
      <x:c r="B58" s="4"/>
      <x:c r="C58" s="4"/>
      <x:c r="D58" s="4"/>
      <x:c r="E58" s="2"/>
      <x:c r="F58" s="2"/>
      <x:c r="G58" s="2"/>
      <x:c r="H58" s="2"/>
      <x:c r="I58" s="2"/>
      <x:c r="J58" s="2"/>
      <x:c r="K58" s="2"/>
      <x:c r="L58" s="2"/>
      <x:c r="M58" s="2"/>
      <x:c r="N58" s="2"/>
      <x:c r="O58" s="2"/>
      <x:c r="P58" s="2"/>
      <x:c r="Q58" s="2"/>
      <x:c r="R58" s="2"/>
      <x:c r="S58" s="2"/>
      <x:c r="T58" s="2"/>
      <x:c r="U58" s="2"/>
      <x:c r="V58" s="2"/>
      <x:c r="W58" s="2"/>
    </x:row>
    <x:row r="59">
      <x:c r="A59" s="4"/>
      <x:c r="B59" s="4"/>
      <x:c r="C59" s="4"/>
      <x:c r="D59" s="4"/>
      <x:c r="E59" s="2"/>
      <x:c r="F59" s="2"/>
      <x:c r="G59" s="2"/>
      <x:c r="H59" s="2"/>
      <x:c r="I59" s="2"/>
      <x:c r="J59" s="2"/>
      <x:c r="K59" s="2"/>
      <x:c r="L59" s="2"/>
      <x:c r="M59" s="2"/>
      <x:c r="N59" s="2"/>
      <x:c r="O59" s="2"/>
      <x:c r="P59" s="2"/>
      <x:c r="Q59" s="2"/>
      <x:c r="R59" s="2"/>
      <x:c r="S59" s="2"/>
      <x:c r="T59" s="2"/>
      <x:c r="U59" s="2"/>
      <x:c r="V59" s="2"/>
      <x:c r="W59" s="2"/>
    </x:row>
    <x:row r="60">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136:V138"/>
  </x:mergeCells>
  <x:conditionalFormatting sqref="Q25:Q25">
    <x:cfRule type="expression" dxfId="288" priority="1">
      <x:formula>Q25="Assured"</x:formula>
    </x:cfRule>
    <x:cfRule type="expression" dxfId="289" priority="2">
      <x:formula>Q25="Minor gap"</x:formula>
    </x:cfRule>
    <x:cfRule type="expression" dxfId="290" priority="3">
      <x:formula>Q25="Material gap"</x:formula>
    </x:cfRule>
    <x:cfRule type="expression" dxfId="291" priority="4">
      <x:formula>Q25="Major gap"</x:formula>
    </x:cfRule>
  </x:conditionalFormatting>
  <x:conditionalFormatting sqref="Q27:Q27">
    <x:cfRule type="expression" dxfId="292" priority="5">
      <x:formula>Q27="Assured"</x:formula>
    </x:cfRule>
    <x:cfRule type="expression" dxfId="293" priority="6">
      <x:formula>Q27="Minor gap"</x:formula>
    </x:cfRule>
    <x:cfRule type="expression" dxfId="294" priority="7">
      <x:formula>Q27="Material gap"</x:formula>
    </x:cfRule>
    <x:cfRule type="expression" dxfId="295" priority="8">
      <x:formula>Q27="Major gap"</x:formula>
    </x:cfRule>
  </x:conditionalFormatting>
  <x:conditionalFormatting sqref="Q29:Q29">
    <x:cfRule type="expression" dxfId="296" priority="9">
      <x:formula>Q29="Assured"</x:formula>
    </x:cfRule>
    <x:cfRule type="expression" dxfId="297" priority="10">
      <x:formula>Q29="Minor gap"</x:formula>
    </x:cfRule>
    <x:cfRule type="expression" dxfId="298" priority="11">
      <x:formula>Q29="Material gap"</x:formula>
    </x:cfRule>
    <x:cfRule type="expression" dxfId="299" priority="12">
      <x:formula>Q29="Major gap"</x:formula>
    </x:cfRule>
  </x:conditionalFormatting>
  <x:conditionalFormatting sqref="Q31:Q31">
    <x:cfRule type="expression" dxfId="300" priority="13">
      <x:formula>Q31="Assured"</x:formula>
    </x:cfRule>
    <x:cfRule type="expression" dxfId="301" priority="14">
      <x:formula>Q31="Minor gap"</x:formula>
    </x:cfRule>
    <x:cfRule type="expression" dxfId="302" priority="15">
      <x:formula>Q31="Material gap"</x:formula>
    </x:cfRule>
    <x:cfRule type="expression" dxfId="303" priority="16">
      <x:formula>Q31="Major gap"</x:formula>
    </x:cfRule>
  </x:conditionalFormatting>
  <x:conditionalFormatting sqref="Q33:Q33">
    <x:cfRule type="expression" dxfId="304" priority="17">
      <x:formula>Q33="Assured"</x:formula>
    </x:cfRule>
    <x:cfRule type="expression" dxfId="305" priority="18">
      <x:formula>Q33="Minor gap"</x:formula>
    </x:cfRule>
    <x:cfRule type="expression" dxfId="306" priority="19">
      <x:formula>Q33="Material gap"</x:formula>
    </x:cfRule>
    <x:cfRule type="expression" dxfId="307" priority="20">
      <x:formula>Q33="Major gap"</x:formula>
    </x:cfRule>
  </x:conditionalFormatting>
  <x:conditionalFormatting sqref="Q35:Q35">
    <x:cfRule type="expression" dxfId="308" priority="21">
      <x:formula>Q35="Assured"</x:formula>
    </x:cfRule>
    <x:cfRule type="expression" dxfId="309" priority="22">
      <x:formula>Q35="Minor gap"</x:formula>
    </x:cfRule>
    <x:cfRule type="expression" dxfId="310" priority="23">
      <x:formula>Q35="Material gap"</x:formula>
    </x:cfRule>
    <x:cfRule type="expression" dxfId="311" priority="24">
      <x:formula>Q35="Major gap"</x:formula>
    </x:cfRule>
  </x:conditionalFormatting>
  <x:conditionalFormatting sqref="Q37:Q37">
    <x:cfRule type="expression" dxfId="312" priority="25">
      <x:formula>Q37="Assured"</x:formula>
    </x:cfRule>
    <x:cfRule type="expression" dxfId="313" priority="26">
      <x:formula>Q37="Minor gap"</x:formula>
    </x:cfRule>
    <x:cfRule type="expression" dxfId="314" priority="27">
      <x:formula>Q37="Material gap"</x:formula>
    </x:cfRule>
    <x:cfRule type="expression" dxfId="315" priority="28">
      <x:formula>Q37="Major gap"</x:formula>
    </x:cfRule>
  </x:conditionalFormatting>
  <x:conditionalFormatting sqref="Q39:Q39">
    <x:cfRule type="expression" dxfId="316" priority="29">
      <x:formula>Q39="Assured"</x:formula>
    </x:cfRule>
    <x:cfRule type="expression" dxfId="317" priority="30">
      <x:formula>Q39="Minor gap"</x:formula>
    </x:cfRule>
    <x:cfRule type="expression" dxfId="318" priority="31">
      <x:formula>Q39="Material gap"</x:formula>
    </x:cfRule>
    <x:cfRule type="expression" dxfId="319" priority="32">
      <x:formula>Q39="Major gap"</x:formula>
    </x:cfRule>
  </x:conditionalFormatting>
  <x:conditionalFormatting sqref="Q41:Q41">
    <x:cfRule type="expression" dxfId="320" priority="33">
      <x:formula>Q41="Assured"</x:formula>
    </x:cfRule>
    <x:cfRule type="expression" dxfId="321" priority="34">
      <x:formula>Q41="Minor gap"</x:formula>
    </x:cfRule>
    <x:cfRule type="expression" dxfId="322" priority="35">
      <x:formula>Q41="Material gap"</x:formula>
    </x:cfRule>
    <x:cfRule type="expression" dxfId="323" priority="36">
      <x:formula>Q41="Major gap"</x:formula>
    </x:cfRule>
  </x:conditionalFormatting>
  <x:dataValidations count="36">
    <x:dataValidation type="list" sqref="L25">
      <x:formula1>"Yes,Partial,No,N/A,Unknown"</x:formula1>
    </x:dataValidation>
    <x:dataValidation type="list" sqref="M25">
      <x:formula1>"Yes,Partial,No,N/A,Unknown"</x:formula1>
    </x:dataValidation>
    <x:dataValidation type="list" sqref="N25">
      <x:formula1>"Yes,Partial,No,N/A,Unknown"</x:formula1>
    </x:dataValidation>
    <x:dataValidation type="list" sqref="O25">
      <x:formula1>"Yes,Partial,No,N/A,Unknown"</x:formula1>
    </x:dataValidation>
    <x:dataValidation type="list" sqref="L27">
      <x:formula1>"Yes,Partial,No,N/A,Unknown"</x:formula1>
    </x:dataValidation>
    <x:dataValidation type="list" sqref="M27">
      <x:formula1>"Yes,Partial,No,N/A,Unknown"</x:formula1>
    </x:dataValidation>
    <x:dataValidation type="list" sqref="N27">
      <x:formula1>"Yes,Partial,No,N/A,Unknown"</x:formula1>
    </x:dataValidation>
    <x:dataValidation type="list" sqref="O27">
      <x:formula1>"Yes,Partial,No,N/A,Unknown"</x:formula1>
    </x:dataValidation>
    <x:dataValidation type="list" sqref="L29">
      <x:formula1>"Yes,Partial,No,N/A,Unknown"</x:formula1>
    </x:dataValidation>
    <x:dataValidation type="list" sqref="M29">
      <x:formula1>"Yes,Partial,No,N/A,Unknown"</x:formula1>
    </x:dataValidation>
    <x:dataValidation type="list" sqref="N29">
      <x:formula1>"Yes,Partial,No,N/A,Unknown"</x:formula1>
    </x:dataValidation>
    <x:dataValidation type="list" sqref="O29">
      <x:formula1>"Yes,Partial,No,N/A,Unknown"</x:formula1>
    </x:dataValidation>
    <x:dataValidation type="list" sqref="L31">
      <x:formula1>"Yes,Partial,No,N/A,Unknown"</x:formula1>
    </x:dataValidation>
    <x:dataValidation type="list" sqref="M31">
      <x:formula1>"Yes,Partial,No,N/A,Unknown"</x:formula1>
    </x:dataValidation>
    <x:dataValidation type="list" sqref="N31">
      <x:formula1>"Yes,Partial,No,N/A,Unknown"</x:formula1>
    </x:dataValidation>
    <x:dataValidation type="list" sqref="O31">
      <x:formula1>"Yes,Partial,No,N/A,Unknown"</x:formula1>
    </x:dataValidation>
    <x:dataValidation type="list" sqref="L33">
      <x:formula1>"Yes,Partial,No,N/A,Unknown"</x:formula1>
    </x:dataValidation>
    <x:dataValidation type="list" sqref="M33">
      <x:formula1>"Yes,Partial,No,N/A,Unknown"</x:formula1>
    </x:dataValidation>
    <x:dataValidation type="list" sqref="N33">
      <x:formula1>"Yes,Partial,No,N/A,Unknown"</x:formula1>
    </x:dataValidation>
    <x:dataValidation type="list" sqref="O33">
      <x:formula1>"Yes,Partial,No,N/A,Unknown"</x:formula1>
    </x:dataValidation>
    <x:dataValidation type="list" sqref="L35">
      <x:formula1>"Yes,Partial,No,N/A,Unknown"</x:formula1>
    </x:dataValidation>
    <x:dataValidation type="list" sqref="M35">
      <x:formula1>"Yes,Partial,No,N/A,Unknown"</x:formula1>
    </x:dataValidation>
    <x:dataValidation type="list" sqref="N35">
      <x:formula1>"Yes,Partial,No,N/A,Unknown"</x:formula1>
    </x:dataValidation>
    <x:dataValidation type="list" sqref="O35">
      <x:formula1>"Yes,Partial,No,N/A,Unknown"</x:formula1>
    </x:dataValidation>
    <x:dataValidation type="list" sqref="L37">
      <x:formula1>"Yes,Partial,No,N/A,Unknown"</x:formula1>
    </x:dataValidation>
    <x:dataValidation type="list" sqref="M37">
      <x:formula1>"Yes,Partial,No,N/A,Unknown"</x:formula1>
    </x:dataValidation>
    <x:dataValidation type="list" sqref="N37">
      <x:formula1>"Yes,Partial,No,N/A,Unknown"</x:formula1>
    </x:dataValidation>
    <x:dataValidation type="list" sqref="O37">
      <x:formula1>"Yes,Partial,No,N/A,Unknown"</x:formula1>
    </x:dataValidation>
    <x:dataValidation type="list" sqref="L39">
      <x:formula1>"Yes,Partial,No,N/A,Unknown"</x:formula1>
    </x:dataValidation>
    <x:dataValidation type="list" sqref="M39">
      <x:formula1>"Yes,Partial,No,N/A,Unknown"</x:formula1>
    </x:dataValidation>
    <x:dataValidation type="list" sqref="N39">
      <x:formula1>"Yes,Partial,No,N/A,Unknown"</x:formula1>
    </x:dataValidation>
    <x:dataValidation type="list" sqref="O39">
      <x:formula1>"Yes,Partial,No,N/A,Unknown"</x:formula1>
    </x:dataValidation>
    <x:dataValidation type="list" sqref="L41">
      <x:formula1>"Yes,Partial,No,N/A,Unknown"</x:formula1>
    </x:dataValidation>
    <x:dataValidation type="list" sqref="M41">
      <x:formula1>"Yes,Partial,No,N/A,Unknown"</x:formula1>
    </x:dataValidation>
    <x:dataValidation type="list" sqref="N41">
      <x:formula1>"Yes,Partial,No,N/A,Unknown"</x:formula1>
    </x:dataValidation>
    <x:dataValidation type="list" sqref="O41">
      <x:formula1>"Yes,Partial,No,N/A,Unknown"</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9" hidden="0" customWidth="1"/>
    <x:col min="7" max="7" width="24" hidden="0" customWidth="1"/>
    <x:col min="8" max="8" width="34" hidden="0" customWidth="1"/>
    <x:col min="9" max="9" width="34" hidden="0" customWidth="1"/>
    <x:col min="10" max="10" width="36" hidden="0" customWidth="1"/>
    <x:col min="11" max="11" width="7" hidden="0" customWidth="1"/>
    <x:col min="12" max="12" width="10" hidden="0" customWidth="1"/>
    <x:col min="13" max="13" width="12" hidden="0" customWidth="1"/>
    <x:col min="14" max="14" width="10" hidden="0" customWidth="1"/>
    <x:col min="15" max="15" width="10" hidden="0" customWidth="1"/>
    <x:col min="16" max="16" width="9" hidden="0" customWidth="1"/>
    <x:col min="17" max="17" width="13" hidden="0" customWidth="1"/>
    <x:col min="18" max="18" width="18" hidden="0" customWidth="1"/>
    <x:col min="19" max="19" width="34" hidden="0" customWidth="1"/>
    <x:col min="20" max="20" width="28" hidden="0" customWidth="1"/>
    <x:col min="21" max="21" width="16" hidden="0" customWidth="1"/>
    <x:col min="22" max="22" width="13" hidden="0" customWidth="1"/>
    <x:col min="23" max="23" width="16"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Clause 10 Assurance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Control nonconformity, remove causes and drive sustained improvement.</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ASSURANCE SCORE</x:v>
      </x:c>
      <x:c r="L7" s="40"/>
      <x:c r="M7" s="40"/>
      <x:c r="N7" s="40"/>
      <x:c r="O7" s="2"/>
      <x:c r="P7" s="55" t="str">
        <x:v>CONTROLS ASSURED</x:v>
      </x:c>
      <x:c r="Q7" s="40"/>
      <x:c r="R7" s="40"/>
      <x:c r="S7" s="40"/>
      <x:c r="T7" s="2"/>
      <x:c r="U7" s="55" t="str">
        <x:v>EVIDENCE COVERAGE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COUNT('_ENGINE'!M83:M85)/3</x:f>
        <x:v>1</x:v>
      </x:c>
      <x:c r="G9" s="40"/>
      <x:c r="H9" s="40"/>
      <x:c r="I9" s="40"/>
      <x:c r="J9" s="2"/>
      <x:c r="K9" s="60" t="n">
        <x:f>IFERROR(AVERAGE('_ENGINE'!M83:M85)/100,0)</x:f>
        <x:v>0</x:v>
      </x:c>
      <x:c r="L9" s="40"/>
      <x:c r="M9" s="40"/>
      <x:c r="N9" s="40"/>
      <x:c r="O9" s="2"/>
      <x:c r="P9" s="60" t="n">
        <x:f>COUNTIF('_ENGINE'!N83:N85,"Assured")/3</x:f>
        <x:v>0</x:v>
      </x:c>
      <x:c r="Q9" s="40"/>
      <x:c r="R9" s="40"/>
      <x:c r="S9" s="40"/>
      <x:c r="T9" s="2"/>
      <x:c r="U9" s="60" t="n">
        <x:f>COUNTIF('_ENGINE'!K83:K85,"&lt;&gt;")/3</x:f>
        <x:v>1</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REPT("█",ROUND((COUNT('_ENGINE'!M83:M85)/3)*20,0))&amp;REPT("·",20-ROUND((COUNT('_ENGINE'!M83:M85)/3)*20,0))</x:f>
        <x:v>████████████████████</x:v>
      </x:c>
      <x:c r="G11" s="40"/>
      <x:c r="H11" s="40"/>
      <x:c r="I11" s="40"/>
      <x:c r="J11" s="2"/>
      <x:c r="K11" s="69" t="str">
        <x:f>REPT("█",ROUND((IFERROR(AVERAGE('_ENGINE'!M83:M85)/100,0))*20,0))&amp;REPT("·",20-ROUND((IFERROR(AVERAGE('_ENGINE'!M83:M85)/100,0))*20,0))</x:f>
        <x:v>····················</x:v>
      </x:c>
      <x:c r="L11" s="40"/>
      <x:c r="M11" s="40"/>
      <x:c r="N11" s="40"/>
      <x:c r="O11" s="2"/>
      <x:c r="P11" s="77" t="str">
        <x:f>REPT("█",ROUND((COUNTIF('_ENGINE'!N83:N85,"Assured")/3)*20,0))&amp;REPT("·",20-ROUND((COUNTIF('_ENGINE'!N83:N85,"Assured")/3)*20,0))</x:f>
        <x:v>····················</x:v>
      </x:c>
      <x:c r="Q11" s="40"/>
      <x:c r="R11" s="40"/>
      <x:c r="S11" s="40"/>
      <x:c r="T11" s="2"/>
      <x:c r="U11" s="73" t="str">
        <x:f>REPT("█",ROUND((COUNTIF('_ENGINE'!K83:K85,"&lt;&gt;")/3)*20,0))&amp;REPT("·",20-ROUND((COUNTIF('_ENGINE'!K83:K85,"&lt;&gt;")/3)*20,0))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54" t="str">
        <x:v>MAJOR GAPS</x:v>
      </x:c>
      <x:c r="G15" s="40"/>
      <x:c r="H15" s="40"/>
      <x:c r="I15" s="40"/>
      <x:c r="J15" s="2"/>
      <x:c r="K15" s="54" t="str">
        <x:v>MATERIAL GAPS</x:v>
      </x:c>
      <x:c r="L15" s="40"/>
      <x:c r="M15" s="40"/>
      <x:c r="N15" s="40"/>
      <x:c r="O15" s="2"/>
      <x:c r="P15" s="54" t="str">
        <x:v>OPEN ACTIONS</x:v>
      </x:c>
      <x:c r="Q15" s="40"/>
      <x:c r="R15" s="40"/>
      <x:c r="S15" s="40"/>
      <x:c r="T15" s="2"/>
      <x:c r="U15" s="54" t="str">
        <x:v>OBLIGATION INDICATORS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95" t="n">
        <x:f>COUNTIF('_ENGINE'!N83:N85,"Major gap")</x:f>
        <x:v>0</x:v>
      </x:c>
      <x:c r="G17" s="40"/>
      <x:c r="H17" s="40"/>
      <x:c r="I17" s="40"/>
      <x:c r="J17" s="2"/>
      <x:c r="K17" s="99" t="n">
        <x:f>COUNTIF('_ENGINE'!N83:N85,"Material gap")</x:f>
        <x:v>0</x:v>
      </x:c>
      <x:c r="L17" s="40"/>
      <x:c r="M17" s="40"/>
      <x:c r="N17" s="40"/>
      <x:c r="O17" s="2"/>
      <x:c r="P17" s="103" t="n">
        <x:f>COUNTIF('_ENGINE'!U83:U85,"Open")+COUNTIF('_ENGINE'!U83:U85,"In progress")+COUNTIF('_ENGINE'!U83:U85,"Awaiting evidence")+COUNTIF('_ENGINE'!U83:U85,"Effectiveness review")</x:f>
        <x:v>0</x:v>
      </x:c>
      <x:c r="Q17" s="40"/>
      <x:c r="R17" s="40"/>
      <x:c r="S17" s="40"/>
      <x:c r="T17" s="2"/>
      <x:c r="U17" s="107" t="n">
        <x:f>SUM('_ENGINE'!H83:H85)</x:f>
        <x:v>32</x:v>
      </x:c>
      <x:c r="V17" s="40"/>
      <x:c r="W17" s="2"/>
    </x:row>
    <x:row r="18">
      <x:c r="A18" s="19"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19"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12" t="str">
        <x:v>CLAUSE</x:v>
      </x:c>
      <x:c r="G22" s="112" t="str">
        <x:v>MODULE</x:v>
      </x:c>
      <x:c r="H22" s="112" t="str">
        <x:v>INTENT / PURPOSE</x:v>
      </x:c>
      <x:c r="I22" s="112" t="str">
        <x:v>WHAT GOOD LOOKS LIKE</x:v>
      </x:c>
      <x:c r="J22" s="112" t="str">
        <x:v>EVIDENCE TO SEEK</x:v>
      </x:c>
      <x:c r="K22" s="112" t="str">
        <x:v>REQS</x:v>
      </x:c>
      <x:c r="L22" s="112" t="str">
        <x:v>DEFINED</x:v>
      </x:c>
      <x:c r="M22" s="112" t="str">
        <x:v>IMPLEMENTED</x:v>
      </x:c>
      <x:c r="N22" s="112" t="str">
        <x:v>EVIDENCED</x:v>
      </x:c>
      <x:c r="O22" s="112" t="str">
        <x:v>EFFECTIVE</x:v>
      </x:c>
      <x:c r="P22" s="112" t="str">
        <x:v>SCORE</x:v>
      </x:c>
      <x:c r="Q22" s="112" t="str">
        <x:v>RESULT</x:v>
      </x:c>
      <x:c r="R22" s="112" t="str">
        <x:v>PRIMARY GAP</x:v>
      </x:c>
      <x:c r="S22" s="112" t="str">
        <x:v>RECOMMENDED RESPONSE</x:v>
      </x:c>
      <x:c r="T22" s="112" t="str">
        <x:v>ASSESSOR NOTES</x:v>
      </x:c>
      <x:c r="U22" s="112" t="str">
        <x:v>OWNER</x:v>
      </x:c>
      <x:c r="V22" s="112" t="str">
        <x:v>DUE</x:v>
      </x:c>
      <x:c r="W22" s="112" t="str">
        <x:v>STATUS</x:v>
      </x:c>
    </x:row>
    <x:row r="23">
      <x:c r="A23" s="4"/>
      <x:c r="B23" s="4"/>
      <x:c r="C23" s="4"/>
      <x:c r="D23" s="4"/>
      <x:c r="E23" s="2"/>
      <x:c r="F23" s="22"/>
      <x:c r="G23" s="22"/>
      <x:c r="H23" s="22"/>
      <x:c r="I23" s="22"/>
      <x:c r="J23" s="22"/>
      <x:c r="K23" s="22"/>
      <x:c r="L23" s="22"/>
      <x:c r="M23" s="22"/>
      <x:c r="N23" s="22"/>
      <x:c r="O23" s="22"/>
      <x:c r="P23" s="22"/>
      <x:c r="Q23" s="22"/>
      <x:c r="R23" s="22"/>
      <x:c r="S23" s="22"/>
      <x:c r="T23" s="22"/>
      <x:c r="U23" s="22"/>
      <x:c r="V23" s="22"/>
      <x:c r="W23" s="22"/>
    </x:row>
    <x:row r="24">
      <x:c r="A24" s="19" t="str">
        <x:v>CLAUSE 7</x:v>
      </x:c>
      <x:c r="B24" s="4"/>
      <x:c r="C24" s="4"/>
      <x:c r="D24" s="4"/>
      <x:c r="E24" s="2"/>
      <x:c r="F24" s="2"/>
      <x:c r="G24" s="2"/>
      <x:c r="H24" s="2"/>
      <x:c r="I24" s="2"/>
      <x:c r="J24" s="2"/>
      <x:c r="K24" s="2"/>
      <x:c r="L24" s="2"/>
      <x:c r="M24" s="2"/>
      <x:c r="N24" s="2"/>
      <x:c r="O24" s="2"/>
      <x:c r="P24" s="2"/>
      <x:c r="Q24" s="2"/>
      <x:c r="R24" s="2"/>
      <x:c r="S24" s="2"/>
      <x:c r="T24" s="2"/>
      <x:c r="U24" s="2"/>
      <x:c r="V24" s="2"/>
      <x:c r="W24" s="2"/>
    </x:row>
    <x:row r="25" ht="50" customHeight="1">
      <x:c r="A25" s="4"/>
      <x:c r="B25" s="4"/>
      <x:c r="C25" s="4"/>
      <x:c r="D25" s="4"/>
      <x:c r="E25" s="2"/>
      <x:c r="F25" s="118" t="str">
        <x:v>10.1</x:v>
      </x:c>
      <x:c r="G25" s="118" t="str">
        <x:v>Improvement – general</x:v>
      </x:c>
      <x:c r="H25" s="122" t="str">
        <x:v>Control nonconformity, remove causes and drive sustained improvement. Focus: improvement – general.</x:v>
      </x:c>
      <x:c r="I25" s="122" t="str">
        <x:v>The control is clearly owned, consistently implemented, objectively evidenced and demonstrably effective.</x:v>
      </x:c>
      <x:c r="J25" s="122" t="str">
        <x:v>Applicable process documents, records, performance data, interviews and observed implementation.</x:v>
      </x:c>
      <x:c r="K25" s="118" t="n">
        <x:v>1</x:v>
      </x:c>
      <x:c r="L25" s="118"/>
      <x:c r="M25" s="118"/>
      <x:c r="N25" s="118"/>
      <x:c r="O25" s="118"/>
      <x:c r="P25" s="124" t="n">
        <x:f>'_ENGINE'!M83</x:f>
        <x:v>0</x:v>
      </x:c>
      <x:c r="Q25" s="118" t="n">
        <x:f>'_ENGINE'!N83</x:f>
        <x:v>0</x:v>
      </x:c>
      <x:c r="R25" s="118" t="n">
        <x:f>'_ENGINE'!O83</x:f>
        <x:v>0</x:v>
      </x:c>
      <x:c r="S25" s="118" t="n">
        <x:f>'_ENGINE'!P83</x:f>
        <x:v>0</x:v>
      </x:c>
      <x:c r="T25" s="118"/>
      <x:c r="U25" s="118" t="n">
        <x:f>'_ENGINE'!R83</x:f>
        <x:v>0</x:v>
      </x:c>
      <x:c r="V25" s="118" t="n">
        <x:f>'_ENGINE'!S83</x:f>
        <x:v>0</x:v>
      </x:c>
      <x:c r="W25" s="118" t="str">
        <x:f>'_ENGINE'!U83</x:f>
      </x:c>
    </x:row>
    <x:row r="26" ht="7" customHeight="1">
      <x:c r="A26" s="4"/>
      <x:c r="B26" s="4"/>
      <x:c r="C26" s="4"/>
      <x:c r="D26" s="4"/>
      <x:c r="E26" s="2"/>
      <x:c r="F26" s="2"/>
      <x:c r="G26" s="2"/>
      <x:c r="H26" s="2"/>
      <x:c r="I26" s="2"/>
      <x:c r="J26" s="2"/>
      <x:c r="K26" s="2"/>
      <x:c r="L26" s="2"/>
      <x:c r="M26" s="2"/>
      <x:c r="N26" s="2"/>
      <x:c r="O26" s="2"/>
      <x:c r="P26" s="2"/>
      <x:c r="Q26" s="2"/>
      <x:c r="R26" s="2"/>
      <x:c r="S26" s="2"/>
      <x:c r="T26" s="2"/>
      <x:c r="U26" s="2"/>
      <x:c r="V26" s="2"/>
      <x:c r="W26" s="2"/>
    </x:row>
    <x:row r="27" ht="50" customHeight="1">
      <x:c r="A27" s="19" t="str">
        <x:v>CLAUSE 8</x:v>
      </x:c>
      <x:c r="B27" s="4"/>
      <x:c r="C27" s="4"/>
      <x:c r="D27" s="4"/>
      <x:c r="E27" s="2"/>
      <x:c r="F27" s="129" t="str">
        <x:v>10.2</x:v>
      </x:c>
      <x:c r="G27" s="129" t="str">
        <x:v>Nonconformity and corrective action</x:v>
      </x:c>
      <x:c r="H27" s="134" t="str">
        <x:v>Control nonconformity, remove causes and drive sustained improvement. Focus: nonconformity and corrective action.</x:v>
      </x:c>
      <x:c r="I27" s="134" t="str">
        <x:v>Containment protects the customer, root causes are evidenced, actions address causes and effectiveness is verified.</x:v>
      </x:c>
      <x:c r="J27" s="134" t="str">
        <x:v>NCR, containment, disposition, root-cause evidence, corrective action, recurrence review and effectiveness verification.</x:v>
      </x:c>
      <x:c r="K27" s="129" t="n">
        <x:v>1</x:v>
      </x:c>
      <x:c r="L27" s="129"/>
      <x:c r="M27" s="129"/>
      <x:c r="N27" s="129"/>
      <x:c r="O27" s="129"/>
      <x:c r="P27" s="136" t="n">
        <x:f>'_ENGINE'!M84</x:f>
        <x:v>0</x:v>
      </x:c>
      <x:c r="Q27" s="129" t="n">
        <x:f>'_ENGINE'!N84</x:f>
        <x:v>0</x:v>
      </x:c>
      <x:c r="R27" s="129" t="n">
        <x:f>'_ENGINE'!O84</x:f>
        <x:v>0</x:v>
      </x:c>
      <x:c r="S27" s="129" t="n">
        <x:f>'_ENGINE'!P84</x:f>
        <x:v>0</x:v>
      </x:c>
      <x:c r="T27" s="129"/>
      <x:c r="U27" s="129" t="n">
        <x:f>'_ENGINE'!R84</x:f>
        <x:v>0</x:v>
      </x:c>
      <x:c r="V27" s="129" t="n">
        <x:f>'_ENGINE'!S84</x:f>
        <x:v>0</x:v>
      </x:c>
      <x:c r="W27" s="129" t="str">
        <x:f>'_ENGINE'!U84</x:f>
      </x:c>
    </x:row>
    <x:row r="28" ht="7" customHeight="1">
      <x:c r="A28" s="4"/>
      <x:c r="B28" s="4"/>
      <x:c r="C28" s="4"/>
      <x:c r="D28" s="4"/>
      <x:c r="E28" s="2"/>
      <x:c r="F28" s="2"/>
      <x:c r="G28" s="2"/>
      <x:c r="H28" s="2"/>
      <x:c r="I28" s="2"/>
      <x:c r="J28" s="2"/>
      <x:c r="K28" s="2"/>
      <x:c r="L28" s="2"/>
      <x:c r="M28" s="2"/>
      <x:c r="N28" s="2"/>
      <x:c r="O28" s="2"/>
      <x:c r="P28" s="2"/>
      <x:c r="Q28" s="2"/>
      <x:c r="R28" s="2"/>
      <x:c r="S28" s="2"/>
      <x:c r="T28" s="2"/>
      <x:c r="U28" s="2"/>
      <x:c r="V28" s="2"/>
      <x:c r="W28" s="2"/>
    </x:row>
    <x:row r="29" ht="50" customHeight="1">
      <x:c r="A29" s="4"/>
      <x:c r="B29" s="4"/>
      <x:c r="C29" s="4"/>
      <x:c r="D29" s="4"/>
      <x:c r="E29" s="2"/>
      <x:c r="F29" s="118" t="str">
        <x:v>10.3</x:v>
      </x:c>
      <x:c r="G29" s="118" t="str">
        <x:v>Continual improvement</x:v>
      </x:c>
      <x:c r="H29" s="122" t="str">
        <x:v>Control nonconformity, remove causes and drive sustained improvement. Focus: continual improvement.</x:v>
      </x:c>
      <x:c r="I29" s="122" t="str">
        <x:v>Performance data, lessons learned and review outputs are converted into sustained, measurable improvement.</x:v>
      </x:c>
      <x:c r="J29" s="122" t="str">
        <x:v>Applicable process documents, records, performance data, interviews and observed implementation.</x:v>
      </x:c>
      <x:c r="K29" s="118" t="n">
        <x:v>30</x:v>
      </x:c>
      <x:c r="L29" s="118"/>
      <x:c r="M29" s="118"/>
      <x:c r="N29" s="118"/>
      <x:c r="O29" s="118"/>
      <x:c r="P29" s="124" t="n">
        <x:f>'_ENGINE'!M85</x:f>
        <x:v>0</x:v>
      </x:c>
      <x:c r="Q29" s="118" t="n">
        <x:f>'_ENGINE'!N85</x:f>
        <x:v>0</x:v>
      </x:c>
      <x:c r="R29" s="118" t="n">
        <x:f>'_ENGINE'!O85</x:f>
        <x:v>0</x:v>
      </x:c>
      <x:c r="S29" s="118" t="n">
        <x:f>'_ENGINE'!P85</x:f>
        <x:v>0</x:v>
      </x:c>
      <x:c r="T29" s="118"/>
      <x:c r="U29" s="118" t="n">
        <x:f>'_ENGINE'!R85</x:f>
        <x:v>0</x:v>
      </x:c>
      <x:c r="V29" s="118" t="n">
        <x:f>'_ENGINE'!S85</x:f>
        <x:v>0</x:v>
      </x:c>
      <x:c r="W29" s="118" t="n">
        <x:f>'_ENGINE'!U85</x:f>
        <x:v>0</x:v>
      </x:c>
    </x:row>
    <x:row r="30" ht="7" customHeight="1">
      <x:c r="A30" s="19" t="str">
        <x:v>CLAUSE 9</x:v>
      </x:c>
      <x:c r="B30" s="4"/>
      <x:c r="C30" s="4"/>
      <x:c r="D30" s="4"/>
      <x:c r="E30" s="2"/>
      <x:c r="F30" s="2"/>
      <x:c r="G30" s="2"/>
      <x:c r="H30" s="2"/>
      <x:c r="I30" s="2"/>
      <x:c r="J30" s="2"/>
      <x:c r="K30" s="2"/>
      <x:c r="L30" s="2"/>
      <x:c r="M30" s="2"/>
      <x:c r="N30" s="2"/>
      <x:c r="O30" s="2"/>
      <x:c r="P30" s="2"/>
      <x:c r="Q30" s="2"/>
      <x:c r="R30" s="2"/>
      <x:c r="S30" s="2"/>
      <x:c r="T30" s="2"/>
      <x:c r="U30" s="2"/>
      <x:c r="V30" s="2"/>
      <x:c r="W30" s="2"/>
    </x:row>
    <x:row r="31">
      <x:c r="A31" s="4"/>
      <x:c r="B31" s="4"/>
      <x:c r="C31" s="4"/>
      <x:c r="D31" s="4"/>
      <x:c r="E31" s="2"/>
      <x:c r="F31" s="2"/>
      <x:c r="G31" s="2"/>
      <x:c r="H31" s="2"/>
      <x:c r="I31" s="2"/>
      <x:c r="J31" s="2"/>
      <x:c r="K31" s="2"/>
      <x:c r="L31" s="2"/>
      <x:c r="M31" s="2"/>
      <x:c r="N31" s="2"/>
      <x:c r="O31" s="2"/>
      <x:c r="P31" s="2"/>
      <x:c r="Q31" s="2"/>
      <x:c r="R31" s="2"/>
      <x:c r="S31" s="2"/>
      <x:c r="T31" s="2"/>
      <x:c r="U31" s="2"/>
      <x:c r="V31" s="2"/>
      <x:c r="W31" s="2"/>
    </x:row>
    <x:row r="32">
      <x:c r="A32" s="4"/>
      <x:c r="B32" s="4"/>
      <x:c r="C32" s="4"/>
      <x:c r="D32" s="4"/>
      <x:c r="E32" s="2"/>
      <x:c r="F32" s="2"/>
      <x:c r="G32" s="2"/>
      <x:c r="H32" s="2"/>
      <x:c r="I32" s="2"/>
      <x:c r="J32" s="2"/>
      <x:c r="K32" s="2"/>
      <x:c r="L32" s="2"/>
      <x:c r="M32" s="2"/>
      <x:c r="N32" s="2"/>
      <x:c r="O32" s="2"/>
      <x:c r="P32" s="2"/>
      <x:c r="Q32" s="2"/>
      <x:c r="R32" s="2"/>
      <x:c r="S32" s="2"/>
      <x:c r="T32" s="2"/>
      <x:c r="U32" s="2"/>
      <x:c r="V32" s="2"/>
      <x:c r="W32" s="2"/>
    </x:row>
    <x:row r="33">
      <x:c r="A33" s="25" t="str">
        <x:v>CLAUSE 10</x:v>
      </x:c>
      <x:c r="B33" s="4"/>
      <x:c r="C33" s="4"/>
      <x:c r="D33" s="4"/>
      <x:c r="E33" s="2"/>
      <x:c r="F33" s="2"/>
      <x:c r="G33" s="2"/>
      <x:c r="H33" s="2"/>
      <x:c r="I33" s="2"/>
      <x:c r="J33" s="2"/>
      <x:c r="K33" s="2"/>
      <x:c r="L33" s="2"/>
      <x:c r="M33" s="2"/>
      <x:c r="N33" s="2"/>
      <x:c r="O33" s="2"/>
      <x:c r="P33" s="2"/>
      <x:c r="Q33" s="2"/>
      <x:c r="R33" s="2"/>
      <x:c r="S33" s="2"/>
      <x:c r="T33" s="2"/>
      <x:c r="U33" s="2"/>
      <x:c r="V33" s="2"/>
      <x:c r="W33" s="2"/>
    </x:row>
    <x:row r="34">
      <x:c r="A34" s="4"/>
      <x:c r="B34" s="4"/>
      <x:c r="C34" s="4"/>
      <x:c r="D34" s="4"/>
      <x:c r="E34" s="2"/>
      <x:c r="F34" s="2"/>
      <x:c r="G34" s="2"/>
      <x:c r="H34" s="2"/>
      <x:c r="I34" s="2"/>
      <x:c r="J34" s="2"/>
      <x:c r="K34" s="2"/>
      <x:c r="L34" s="2"/>
      <x:c r="M34" s="2"/>
      <x:c r="N34" s="2"/>
      <x:c r="O34" s="2"/>
      <x:c r="P34" s="2"/>
      <x:c r="Q34" s="2"/>
      <x:c r="R34" s="2"/>
      <x:c r="S34" s="2"/>
      <x:c r="T34" s="2"/>
      <x:c r="U34" s="2"/>
      <x:c r="V34" s="2"/>
      <x:c r="W34" s="2"/>
    </x:row>
    <x:row r="35">
      <x:c r="A35" s="4"/>
      <x:c r="B35" s="4"/>
      <x:c r="C35" s="4"/>
      <x:c r="D35" s="4"/>
      <x:c r="E35" s="2"/>
      <x:c r="F35" s="2"/>
      <x:c r="G35" s="2"/>
      <x:c r="H35" s="2"/>
      <x:c r="I35" s="2"/>
      <x:c r="J35" s="2"/>
      <x:c r="K35" s="2"/>
      <x:c r="L35" s="2"/>
      <x:c r="M35" s="2"/>
      <x:c r="N35" s="2"/>
      <x:c r="O35" s="2"/>
      <x:c r="P35" s="2"/>
      <x:c r="Q35" s="2"/>
      <x:c r="R35" s="2"/>
      <x:c r="S35" s="2"/>
      <x:c r="T35" s="2"/>
      <x:c r="U35" s="2"/>
      <x:c r="V35" s="2"/>
      <x:c r="W35" s="2"/>
    </x:row>
    <x:row r="36">
      <x:c r="A36" s="19" t="str">
        <x:v>ACTION CENTRE</x:v>
      </x:c>
      <x:c r="B36" s="4"/>
      <x:c r="C36" s="4"/>
      <x:c r="D36" s="4"/>
      <x:c r="E36" s="2"/>
      <x:c r="F36" s="2"/>
      <x:c r="G36" s="2"/>
      <x:c r="H36" s="2"/>
      <x:c r="I36" s="2"/>
      <x:c r="J36" s="2"/>
      <x:c r="K36" s="2"/>
      <x:c r="L36" s="2"/>
      <x:c r="M36" s="2"/>
      <x:c r="N36" s="2"/>
      <x:c r="O36" s="2"/>
      <x:c r="P36" s="2"/>
      <x:c r="Q36" s="2"/>
      <x:c r="R36" s="2"/>
      <x:c r="S36" s="2"/>
      <x:c r="T36" s="2"/>
      <x:c r="U36" s="2"/>
      <x:c r="V36" s="2"/>
      <x:c r="W36" s="2"/>
    </x:row>
    <x:row r="37">
      <x:c r="A37" s="4"/>
      <x:c r="B37" s="4"/>
      <x:c r="C37" s="4"/>
      <x:c r="D37" s="4"/>
      <x:c r="E37" s="2"/>
      <x:c r="F37" s="2"/>
      <x:c r="G37" s="2"/>
      <x:c r="H37" s="2"/>
      <x:c r="I37" s="2"/>
      <x:c r="J37" s="2"/>
      <x:c r="K37" s="2"/>
      <x:c r="L37" s="2"/>
      <x:c r="M37" s="2"/>
      <x:c r="N37" s="2"/>
      <x:c r="O37" s="2"/>
      <x:c r="P37" s="2"/>
      <x:c r="Q37" s="2"/>
      <x:c r="R37" s="2"/>
      <x:c r="S37" s="2"/>
      <x:c r="T37" s="2"/>
      <x:c r="U37" s="2"/>
      <x:c r="V37" s="2"/>
      <x:c r="W37" s="2"/>
    </x:row>
    <x:row r="38">
      <x:c r="A38" s="4"/>
      <x:c r="B38" s="4"/>
      <x:c r="C38" s="4"/>
      <x:c r="D38" s="4"/>
      <x:c r="E38" s="2"/>
      <x:c r="F38" s="2"/>
      <x:c r="G38" s="2"/>
      <x:c r="H38" s="2"/>
      <x:c r="I38" s="2"/>
      <x:c r="J38" s="2"/>
      <x:c r="K38" s="2"/>
      <x:c r="L38" s="2"/>
      <x:c r="M38" s="2"/>
      <x:c r="N38" s="2"/>
      <x:c r="O38" s="2"/>
      <x:c r="P38" s="2"/>
      <x:c r="Q38" s="2"/>
      <x:c r="R38" s="2"/>
      <x:c r="S38" s="2"/>
      <x:c r="T38" s="2"/>
      <x:c r="U38" s="2"/>
      <x:c r="V38" s="2"/>
      <x:c r="W38" s="2"/>
    </x:row>
    <x:row r="39">
      <x:c r="A39" s="19" t="str">
        <x:v>EXECUTIVE REPORT</x:v>
      </x:c>
      <x:c r="B39" s="4"/>
      <x:c r="C39" s="4"/>
      <x:c r="D39" s="4"/>
      <x:c r="E39" s="2"/>
      <x:c r="F39" s="2"/>
      <x:c r="G39" s="2"/>
      <x:c r="H39" s="2"/>
      <x:c r="I39" s="2"/>
      <x:c r="J39" s="2"/>
      <x:c r="K39" s="2"/>
      <x:c r="L39" s="2"/>
      <x:c r="M39" s="2"/>
      <x:c r="N39" s="2"/>
      <x:c r="O39" s="2"/>
      <x:c r="P39" s="2"/>
      <x:c r="Q39" s="2"/>
      <x:c r="R39" s="2"/>
      <x:c r="S39" s="2"/>
      <x:c r="T39" s="2"/>
      <x:c r="U39" s="2"/>
      <x:c r="V39" s="2"/>
      <x:c r="W39" s="2"/>
    </x:row>
    <x:row r="40">
      <x:c r="A40" s="4"/>
      <x:c r="B40" s="4"/>
      <x:c r="C40" s="4"/>
      <x:c r="D40" s="4"/>
      <x:c r="E40" s="2"/>
      <x:c r="F40" s="2"/>
      <x:c r="G40" s="2"/>
      <x:c r="H40" s="2"/>
      <x:c r="I40" s="2"/>
      <x:c r="J40" s="2"/>
      <x:c r="K40" s="2"/>
      <x:c r="L40" s="2"/>
      <x:c r="M40" s="2"/>
      <x:c r="N40" s="2"/>
      <x:c r="O40" s="2"/>
      <x:c r="P40" s="2"/>
      <x:c r="Q40" s="2"/>
      <x:c r="R40" s="2"/>
      <x:c r="S40" s="2"/>
      <x:c r="T40" s="2"/>
      <x:c r="U40" s="2"/>
      <x:c r="V40" s="2"/>
      <x:c r="W40" s="2"/>
    </x:row>
    <x:row r="41">
      <x:c r="A41" s="4"/>
      <x:c r="B41" s="4"/>
      <x:c r="C41" s="4"/>
      <x:c r="D41" s="4"/>
      <x:c r="E41" s="2"/>
      <x:c r="F41" s="2"/>
      <x:c r="G41" s="2"/>
      <x:c r="H41" s="2"/>
      <x:c r="I41" s="2"/>
      <x:c r="J41" s="2"/>
      <x:c r="K41" s="2"/>
      <x:c r="L41" s="2"/>
      <x:c r="M41" s="2"/>
      <x:c r="N41" s="2"/>
      <x:c r="O41" s="2"/>
      <x:c r="P41" s="2"/>
      <x:c r="Q41" s="2"/>
      <x:c r="R41" s="2"/>
      <x:c r="S41" s="2"/>
      <x:c r="T41" s="2"/>
      <x:c r="U41" s="2"/>
      <x:c r="V41" s="2"/>
      <x:c r="W41" s="2"/>
    </x:row>
    <x:row r="42">
      <x:c r="A42" s="19" t="str">
        <x:v>GUIDANCE</x:v>
      </x:c>
      <x:c r="B42" s="4"/>
      <x:c r="C42" s="4"/>
      <x:c r="D42" s="4"/>
      <x:c r="E42" s="2"/>
      <x:c r="F42" s="2"/>
      <x:c r="G42" s="2"/>
      <x:c r="H42" s="2"/>
      <x:c r="I42" s="2"/>
      <x:c r="J42" s="2"/>
      <x:c r="K42" s="2"/>
      <x:c r="L42" s="2"/>
      <x:c r="M42" s="2"/>
      <x:c r="N42" s="2"/>
      <x:c r="O42" s="2"/>
      <x:c r="P42" s="2"/>
      <x:c r="Q42" s="2"/>
      <x:c r="R42" s="2"/>
      <x:c r="S42" s="2"/>
      <x:c r="T42" s="2"/>
      <x:c r="U42" s="2"/>
      <x:c r="V42" s="2"/>
      <x:c r="W42" s="2"/>
    </x:row>
    <x:row r="43">
      <x:c r="A43" s="4"/>
      <x:c r="B43" s="4"/>
      <x:c r="C43" s="4"/>
      <x:c r="D43" s="4"/>
      <x:c r="E43" s="2"/>
      <x:c r="F43" s="2"/>
      <x:c r="G43" s="2"/>
      <x:c r="H43" s="2"/>
      <x:c r="I43" s="2"/>
      <x:c r="J43" s="2"/>
      <x:c r="K43" s="2"/>
      <x:c r="L43" s="2"/>
      <x:c r="M43" s="2"/>
      <x:c r="N43" s="2"/>
      <x:c r="O43" s="2"/>
      <x:c r="P43" s="2"/>
      <x:c r="Q43" s="2"/>
      <x:c r="R43" s="2"/>
      <x:c r="S43" s="2"/>
      <x:c r="T43" s="2"/>
      <x:c r="U43" s="2"/>
      <x:c r="V43" s="2"/>
      <x:c r="W43" s="2"/>
    </x:row>
    <x:row r="44">
      <x:c r="A44" s="4"/>
      <x:c r="B44" s="4"/>
      <x:c r="C44" s="4"/>
      <x:c r="D44" s="4"/>
      <x:c r="E44" s="2"/>
      <x:c r="F44" s="2"/>
      <x:c r="G44" s="2"/>
      <x:c r="H44" s="2"/>
      <x:c r="I44" s="2"/>
      <x:c r="J44" s="2"/>
      <x:c r="K44" s="2"/>
      <x:c r="L44" s="2"/>
      <x:c r="M44" s="2"/>
      <x:c r="N44" s="2"/>
      <x:c r="O44" s="2"/>
      <x:c r="P44" s="2"/>
      <x:c r="Q44" s="2"/>
      <x:c r="R44" s="2"/>
      <x:c r="S44" s="2"/>
      <x:c r="T44" s="2"/>
      <x:c r="U44" s="2"/>
      <x:c r="V44" s="2"/>
      <x:c r="W44" s="2"/>
    </x:row>
    <x:row r="45">
      <x:c r="A45" s="4"/>
      <x:c r="B45" s="4"/>
      <x:c r="C45" s="4"/>
      <x:c r="D45" s="4"/>
      <x:c r="E45" s="2"/>
      <x:c r="F45" s="2"/>
      <x:c r="G45" s="2"/>
      <x:c r="H45" s="2"/>
      <x:c r="I45" s="2"/>
      <x:c r="J45" s="2"/>
      <x:c r="K45" s="2"/>
      <x:c r="L45" s="2"/>
      <x:c r="M45" s="2"/>
      <x:c r="N45" s="2"/>
      <x:c r="O45" s="2"/>
      <x:c r="P45" s="2"/>
      <x:c r="Q45" s="2"/>
      <x:c r="R45" s="2"/>
      <x:c r="S45" s="2"/>
      <x:c r="T45" s="2"/>
      <x:c r="U45" s="2"/>
      <x:c r="V45" s="2"/>
      <x:c r="W45" s="2"/>
    </x:row>
    <x:row r="46">
      <x:c r="A46" s="4"/>
      <x:c r="B46" s="4"/>
      <x:c r="C46" s="4"/>
      <x:c r="D46" s="4"/>
      <x:c r="E46" s="2"/>
      <x:c r="F46" s="2"/>
      <x:c r="G46" s="2"/>
      <x:c r="H46" s="2"/>
      <x:c r="I46" s="2"/>
      <x:c r="J46" s="2"/>
      <x:c r="K46" s="2"/>
      <x:c r="L46" s="2"/>
      <x:c r="M46" s="2"/>
      <x:c r="N46" s="2"/>
      <x:c r="O46" s="2"/>
      <x:c r="P46" s="2"/>
      <x:c r="Q46" s="2"/>
      <x:c r="R46" s="2"/>
      <x:c r="S46" s="2"/>
      <x:c r="T46" s="2"/>
      <x:c r="U46" s="2"/>
      <x:c r="V46" s="2"/>
      <x:c r="W46" s="2"/>
    </x:row>
    <x:row r="47">
      <x:c r="A47" s="4"/>
      <x:c r="B47" s="4"/>
      <x:c r="C47" s="4"/>
      <x:c r="D47" s="4"/>
      <x:c r="E47" s="2"/>
      <x:c r="F47" s="2"/>
      <x:c r="G47" s="2"/>
      <x:c r="H47" s="2"/>
      <x:c r="I47" s="2"/>
      <x:c r="J47" s="2"/>
      <x:c r="K47" s="2"/>
      <x:c r="L47" s="2"/>
      <x:c r="M47" s="2"/>
      <x:c r="N47" s="2"/>
      <x:c r="O47" s="2"/>
      <x:c r="P47" s="2"/>
      <x:c r="Q47" s="2"/>
      <x:c r="R47" s="2"/>
      <x:c r="S47" s="2"/>
      <x:c r="T47" s="2"/>
      <x:c r="U47" s="2"/>
      <x:c r="V47" s="2"/>
      <x:c r="W47" s="2"/>
    </x:row>
    <x:row r="48">
      <x:c r="A48" s="4"/>
      <x:c r="B48" s="4"/>
      <x:c r="C48" s="4"/>
      <x:c r="D48" s="4"/>
      <x:c r="E48" s="2"/>
      <x:c r="F48" s="2"/>
      <x:c r="G48" s="2"/>
      <x:c r="H48" s="2"/>
      <x:c r="I48" s="2"/>
      <x:c r="J48" s="2"/>
      <x:c r="K48" s="2"/>
      <x:c r="L48" s="2"/>
      <x:c r="M48" s="2"/>
      <x:c r="N48" s="2"/>
      <x:c r="O48" s="2"/>
      <x:c r="P48" s="2"/>
      <x:c r="Q48" s="2"/>
      <x:c r="R48" s="2"/>
      <x:c r="S48" s="2"/>
      <x:c r="T48" s="2"/>
      <x:c r="U48" s="2"/>
      <x:c r="V48" s="2"/>
      <x:c r="W48" s="2"/>
    </x:row>
    <x:row r="49">
      <x:c r="A49" s="4"/>
      <x:c r="B49" s="4"/>
      <x:c r="C49" s="4"/>
      <x:c r="D49" s="4"/>
      <x:c r="E49" s="2"/>
      <x:c r="F49" s="2"/>
      <x:c r="G49" s="2"/>
      <x:c r="H49" s="2"/>
      <x:c r="I49" s="2"/>
      <x:c r="J49" s="2"/>
      <x:c r="K49" s="2"/>
      <x:c r="L49" s="2"/>
      <x:c r="M49" s="2"/>
      <x:c r="N49" s="2"/>
      <x:c r="O49" s="2"/>
      <x:c r="P49" s="2"/>
      <x:c r="Q49" s="2"/>
      <x:c r="R49" s="2"/>
      <x:c r="S49" s="2"/>
      <x:c r="T49" s="2"/>
      <x:c r="U49" s="2"/>
      <x:c r="V49" s="2"/>
      <x:c r="W49" s="2"/>
    </x:row>
    <x:row r="50">
      <x:c r="A50" s="4"/>
      <x:c r="B50" s="4"/>
      <x:c r="C50" s="4"/>
      <x:c r="D50" s="4"/>
      <x:c r="E50" s="2"/>
      <x:c r="F50" s="2"/>
      <x:c r="G50" s="2"/>
      <x:c r="H50" s="2"/>
      <x:c r="I50" s="2"/>
      <x:c r="J50" s="2"/>
      <x:c r="K50" s="2"/>
      <x:c r="L50" s="2"/>
      <x:c r="M50" s="2"/>
      <x:c r="N50" s="2"/>
      <x:c r="O50" s="2"/>
      <x:c r="P50" s="2"/>
      <x:c r="Q50" s="2"/>
      <x:c r="R50" s="2"/>
      <x:c r="S50" s="2"/>
      <x:c r="T50" s="2"/>
      <x:c r="U50" s="2"/>
      <x:c r="V50" s="2"/>
      <x:c r="W50" s="2"/>
    </x:row>
    <x:row r="51">
      <x:c r="A51" s="4"/>
      <x:c r="B51" s="4"/>
      <x:c r="C51" s="4"/>
      <x:c r="D51" s="4"/>
      <x:c r="E51" s="2"/>
      <x:c r="F51" s="2"/>
      <x:c r="G51" s="2"/>
      <x:c r="H51" s="2"/>
      <x:c r="I51" s="2"/>
      <x:c r="J51" s="2"/>
      <x:c r="K51" s="2"/>
      <x:c r="L51" s="2"/>
      <x:c r="M51" s="2"/>
      <x:c r="N51" s="2"/>
      <x:c r="O51" s="2"/>
      <x:c r="P51" s="2"/>
      <x:c r="Q51" s="2"/>
      <x:c r="R51" s="2"/>
      <x:c r="S51" s="2"/>
      <x:c r="T51" s="2"/>
      <x:c r="U51" s="2"/>
      <x:c r="V51" s="2"/>
      <x:c r="W51" s="2"/>
    </x:row>
    <x:row r="52">
      <x:c r="A52" s="4"/>
      <x:c r="B52" s="4"/>
      <x:c r="C52" s="4"/>
      <x:c r="D52" s="4"/>
      <x:c r="E52" s="2"/>
      <x:c r="F52" s="2"/>
      <x:c r="G52" s="2"/>
      <x:c r="H52" s="2"/>
      <x:c r="I52" s="2"/>
      <x:c r="J52" s="2"/>
      <x:c r="K52" s="2"/>
      <x:c r="L52" s="2"/>
      <x:c r="M52" s="2"/>
      <x:c r="N52" s="2"/>
      <x:c r="O52" s="2"/>
      <x:c r="P52" s="2"/>
      <x:c r="Q52" s="2"/>
      <x:c r="R52" s="2"/>
      <x:c r="S52" s="2"/>
      <x:c r="T52" s="2"/>
      <x:c r="U52" s="2"/>
      <x:c r="V52" s="2"/>
      <x:c r="W52" s="2"/>
    </x:row>
    <x:row r="53">
      <x:c r="A53" s="4"/>
      <x:c r="B53" s="4"/>
      <x:c r="C53" s="4"/>
      <x:c r="D53" s="4"/>
      <x:c r="E53" s="2"/>
      <x:c r="F53" s="2"/>
      <x:c r="G53" s="2"/>
      <x:c r="H53" s="2"/>
      <x:c r="I53" s="2"/>
      <x:c r="J53" s="2"/>
      <x:c r="K53" s="2"/>
      <x:c r="L53" s="2"/>
      <x:c r="M53" s="2"/>
      <x:c r="N53" s="2"/>
      <x:c r="O53" s="2"/>
      <x:c r="P53" s="2"/>
      <x:c r="Q53" s="2"/>
      <x:c r="R53" s="2"/>
      <x:c r="S53" s="2"/>
      <x:c r="T53" s="2"/>
      <x:c r="U53" s="2"/>
      <x:c r="V53" s="2"/>
      <x:c r="W53" s="2"/>
    </x:row>
    <x:row r="54">
      <x:c r="A54" s="4"/>
      <x:c r="B54" s="4"/>
      <x:c r="C54" s="4"/>
      <x:c r="D54" s="4"/>
      <x:c r="E54" s="2"/>
      <x:c r="F54" s="2"/>
      <x:c r="G54" s="2"/>
      <x:c r="H54" s="2"/>
      <x:c r="I54" s="2"/>
      <x:c r="J54" s="2"/>
      <x:c r="K54" s="2"/>
      <x:c r="L54" s="2"/>
      <x:c r="M54" s="2"/>
      <x:c r="N54" s="2"/>
      <x:c r="O54" s="2"/>
      <x:c r="P54" s="2"/>
      <x:c r="Q54" s="2"/>
      <x:c r="R54" s="2"/>
      <x:c r="S54" s="2"/>
      <x:c r="T54" s="2"/>
      <x:c r="U54" s="2"/>
      <x:c r="V54" s="2"/>
      <x:c r="W54" s="2"/>
    </x:row>
    <x:row r="55">
      <x:c r="A55" s="4"/>
      <x:c r="B55" s="4"/>
      <x:c r="C55" s="4"/>
      <x:c r="D55" s="4"/>
      <x:c r="E55" s="2"/>
      <x:c r="F55" s="2"/>
      <x:c r="G55" s="2"/>
      <x:c r="H55" s="2"/>
      <x:c r="I55" s="2"/>
      <x:c r="J55" s="2"/>
      <x:c r="K55" s="2"/>
      <x:c r="L55" s="2"/>
      <x:c r="M55" s="2"/>
      <x:c r="N55" s="2"/>
      <x:c r="O55" s="2"/>
      <x:c r="P55" s="2"/>
      <x:c r="Q55" s="2"/>
      <x:c r="R55" s="2"/>
      <x:c r="S55" s="2"/>
      <x:c r="T55" s="2"/>
      <x:c r="U55" s="2"/>
      <x:c r="V55" s="2"/>
      <x:c r="W55" s="2"/>
    </x:row>
    <x:row r="56">
      <x:c r="A56" s="4"/>
      <x:c r="B56" s="4"/>
      <x:c r="C56" s="4"/>
      <x:c r="D56" s="4"/>
      <x:c r="E56" s="2"/>
      <x:c r="F56" s="2"/>
      <x:c r="G56" s="2"/>
      <x:c r="H56" s="2"/>
      <x:c r="I56" s="2"/>
      <x:c r="J56" s="2"/>
      <x:c r="K56" s="2"/>
      <x:c r="L56" s="2"/>
      <x:c r="M56" s="2"/>
      <x:c r="N56" s="2"/>
      <x:c r="O56" s="2"/>
      <x:c r="P56" s="2"/>
      <x:c r="Q56" s="2"/>
      <x:c r="R56" s="2"/>
      <x:c r="S56" s="2"/>
      <x:c r="T56" s="2"/>
      <x:c r="U56" s="2"/>
      <x:c r="V56" s="2"/>
      <x:c r="W56" s="2"/>
    </x:row>
    <x:row r="57">
      <x:c r="A57" s="4"/>
      <x:c r="B57" s="4"/>
      <x:c r="C57" s="4"/>
      <x:c r="D57" s="4"/>
      <x:c r="E57" s="2"/>
      <x:c r="F57" s="2"/>
      <x:c r="G57" s="2"/>
      <x:c r="H57" s="2"/>
      <x:c r="I57" s="2"/>
      <x:c r="J57" s="2"/>
      <x:c r="K57" s="2"/>
      <x:c r="L57" s="2"/>
      <x:c r="M57" s="2"/>
      <x:c r="N57" s="2"/>
      <x:c r="O57" s="2"/>
      <x:c r="P57" s="2"/>
      <x:c r="Q57" s="2"/>
      <x:c r="R57" s="2"/>
      <x:c r="S57" s="2"/>
      <x:c r="T57" s="2"/>
      <x:c r="U57" s="2"/>
      <x:c r="V57" s="2"/>
      <x:c r="W57" s="2"/>
    </x:row>
    <x:row r="58">
      <x:c r="A58" s="4"/>
      <x:c r="B58" s="4"/>
      <x:c r="C58" s="4"/>
      <x:c r="D58" s="4"/>
      <x:c r="E58" s="2"/>
      <x:c r="F58" s="2"/>
      <x:c r="G58" s="2"/>
      <x:c r="H58" s="2"/>
      <x:c r="I58" s="2"/>
      <x:c r="J58" s="2"/>
      <x:c r="K58" s="2"/>
      <x:c r="L58" s="2"/>
      <x:c r="M58" s="2"/>
      <x:c r="N58" s="2"/>
      <x:c r="O58" s="2"/>
      <x:c r="P58" s="2"/>
      <x:c r="Q58" s="2"/>
      <x:c r="R58" s="2"/>
      <x:c r="S58" s="2"/>
      <x:c r="T58" s="2"/>
      <x:c r="U58" s="2"/>
      <x:c r="V58" s="2"/>
      <x:c r="W58" s="2"/>
    </x:row>
    <x:row r="59">
      <x:c r="A59" s="4"/>
      <x:c r="B59" s="4"/>
      <x:c r="C59" s="4"/>
      <x:c r="D59" s="4"/>
      <x:c r="E59" s="2"/>
      <x:c r="F59" s="2"/>
      <x:c r="G59" s="2"/>
      <x:c r="H59" s="2"/>
      <x:c r="I59" s="2"/>
      <x:c r="J59" s="2"/>
      <x:c r="K59" s="2"/>
      <x:c r="L59" s="2"/>
      <x:c r="M59" s="2"/>
      <x:c r="N59" s="2"/>
      <x:c r="O59" s="2"/>
      <x:c r="P59" s="2"/>
      <x:c r="Q59" s="2"/>
      <x:c r="R59" s="2"/>
      <x:c r="S59" s="2"/>
      <x:c r="T59" s="2"/>
      <x:c r="U59" s="2"/>
      <x:c r="V59" s="2"/>
      <x:c r="W59" s="2"/>
    </x:row>
    <x:row r="60">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136:V138"/>
  </x:mergeCells>
  <x:conditionalFormatting sqref="Q25:Q25">
    <x:cfRule type="expression" dxfId="324" priority="1">
      <x:formula>Q25="Assured"</x:formula>
    </x:cfRule>
    <x:cfRule type="expression" dxfId="325" priority="2">
      <x:formula>Q25="Minor gap"</x:formula>
    </x:cfRule>
    <x:cfRule type="expression" dxfId="326" priority="3">
      <x:formula>Q25="Material gap"</x:formula>
    </x:cfRule>
    <x:cfRule type="expression" dxfId="327" priority="4">
      <x:formula>Q25="Major gap"</x:formula>
    </x:cfRule>
  </x:conditionalFormatting>
  <x:conditionalFormatting sqref="Q27:Q27">
    <x:cfRule type="expression" dxfId="328" priority="5">
      <x:formula>Q27="Assured"</x:formula>
    </x:cfRule>
    <x:cfRule type="expression" dxfId="329" priority="6">
      <x:formula>Q27="Minor gap"</x:formula>
    </x:cfRule>
    <x:cfRule type="expression" dxfId="330" priority="7">
      <x:formula>Q27="Material gap"</x:formula>
    </x:cfRule>
    <x:cfRule type="expression" dxfId="331" priority="8">
      <x:formula>Q27="Major gap"</x:formula>
    </x:cfRule>
  </x:conditionalFormatting>
  <x:conditionalFormatting sqref="Q29:Q29">
    <x:cfRule type="expression" dxfId="332" priority="9">
      <x:formula>Q29="Assured"</x:formula>
    </x:cfRule>
    <x:cfRule type="expression" dxfId="333" priority="10">
      <x:formula>Q29="Minor gap"</x:formula>
    </x:cfRule>
    <x:cfRule type="expression" dxfId="334" priority="11">
      <x:formula>Q29="Material gap"</x:formula>
    </x:cfRule>
    <x:cfRule type="expression" dxfId="335" priority="12">
      <x:formula>Q29="Major gap"</x:formula>
    </x:cfRule>
  </x:conditionalFormatting>
  <x:dataValidations count="12">
    <x:dataValidation type="list" sqref="L25">
      <x:formula1>"Yes,Partial,No,N/A,Unknown"</x:formula1>
    </x:dataValidation>
    <x:dataValidation type="list" sqref="M25">
      <x:formula1>"Yes,Partial,No,N/A,Unknown"</x:formula1>
    </x:dataValidation>
    <x:dataValidation type="list" sqref="N25">
      <x:formula1>"Yes,Partial,No,N/A,Unknown"</x:formula1>
    </x:dataValidation>
    <x:dataValidation type="list" sqref="O25">
      <x:formula1>"Yes,Partial,No,N/A,Unknown"</x:formula1>
    </x:dataValidation>
    <x:dataValidation type="list" sqref="L27">
      <x:formula1>"Yes,Partial,No,N/A,Unknown"</x:formula1>
    </x:dataValidation>
    <x:dataValidation type="list" sqref="M27">
      <x:formula1>"Yes,Partial,No,N/A,Unknown"</x:formula1>
    </x:dataValidation>
    <x:dataValidation type="list" sqref="N27">
      <x:formula1>"Yes,Partial,No,N/A,Unknown"</x:formula1>
    </x:dataValidation>
    <x:dataValidation type="list" sqref="O27">
      <x:formula1>"Yes,Partial,No,N/A,Unknown"</x:formula1>
    </x:dataValidation>
    <x:dataValidation type="list" sqref="L29">
      <x:formula1>"Yes,Partial,No,N/A,Unknown"</x:formula1>
    </x:dataValidation>
    <x:dataValidation type="list" sqref="M29">
      <x:formula1>"Yes,Partial,No,N/A,Unknown"</x:formula1>
    </x:dataValidation>
    <x:dataValidation type="list" sqref="N29">
      <x:formula1>"Yes,Partial,No,N/A,Unknown"</x:formula1>
    </x:dataValidation>
    <x:dataValidation type="list" sqref="O29">
      <x:formula1>"Yes,Partial,No,N/A,Unknown"</x:formula1>
    </x:dataValidation>
  </x:dataValidation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9" hidden="0" customWidth="1"/>
    <x:col min="7" max="7" width="28" hidden="0" customWidth="1"/>
    <x:col min="8" max="8" width="13" hidden="0" customWidth="1"/>
    <x:col min="9" max="9" width="20" hidden="0" customWidth="1"/>
    <x:col min="10" max="10" width="48" hidden="0" customWidth="1"/>
    <x:col min="11" max="11" width="18" hidden="0" customWidth="1"/>
    <x:col min="12" max="12" width="14" hidden="0" customWidth="1"/>
    <x:col min="13" max="13" width="18" hidden="0" customWidth="1"/>
    <x:col min="14" max="14" width="42" hidden="0" customWidth="1"/>
    <x:col min="15" max="15" width="35"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Action Centre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A single live management queue for every material assurance gap. Assign ownership, due dates and closure status here.</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ACTIONS CLOSED</x:v>
      </x:c>
      <x:c r="G7" s="40"/>
      <x:c r="H7" s="40"/>
      <x:c r="I7" s="40"/>
      <x:c r="J7" s="2"/>
      <x:c r="K7" s="55" t="str">
        <x:v>ASSESSMENT COMPLETE</x:v>
      </x:c>
      <x:c r="L7" s="40"/>
      <x:c r="M7" s="40"/>
      <x:c r="N7" s="40"/>
      <x:c r="O7" s="2"/>
      <x:c r="P7" s="55" t="str">
        <x:v>OWNER COVERAGE</x:v>
      </x:c>
      <x:c r="Q7" s="40"/>
      <x:c r="R7" s="40"/>
      <x:c r="S7" s="40"/>
      <x:c r="T7" s="2"/>
      <x:c r="U7" s="55" t="str">
        <x:v>DUE-DATE COVERAGE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IFERROR(COUNTIF('_ENGINE'!U2:U85,"Closed")/COUNTIF('_ENGINE'!U2:U85,"&lt;&gt;"),0)</x:f>
        <x:v>0</x:v>
      </x:c>
      <x:c r="G9" s="40"/>
      <x:c r="H9" s="40"/>
      <x:c r="I9" s="40"/>
      <x:c r="J9" s="2"/>
      <x:c r="K9" s="60" t="n">
        <x:f>COUNT('_ENGINE'!M2:M85)/84</x:f>
        <x:v>1</x:v>
      </x:c>
      <x:c r="L9" s="40"/>
      <x:c r="M9" s="40"/>
      <x:c r="N9" s="40"/>
      <x:c r="O9" s="2"/>
      <x:c r="P9" s="60" t="n">
        <x:f>IFERROR(COUNTIF('_ENGINE'!R2:R85,"&lt;&gt;")/COUNTIF('_ENGINE'!U2:U85,"&lt;&gt;"),0)</x:f>
        <x:v>1</x:v>
      </x:c>
      <x:c r="Q9" s="40"/>
      <x:c r="R9" s="40"/>
      <x:c r="S9" s="40"/>
      <x:c r="T9" s="2"/>
      <x:c r="U9" s="60" t="n">
        <x:f>IFERROR(COUNTIF('_ENGINE'!S2:S85,"&lt;&gt;")/COUNTIF('_ENGINE'!U2:U85,"&lt;&gt;"),0)</x:f>
        <x:v>1</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77" t="str">
        <x:f>REPT("█",ROUND((IFERROR(COUNTIF('_ENGINE'!U2:U85,"Closed")/COUNTIF('_ENGINE'!U2:U85,"&lt;&gt;"),0))*20,0))&amp;REPT("·",20-ROUND((IFERROR(COUNTIF('_ENGINE'!U2:U85,"Closed")/COUNTIF('_ENGINE'!U2:U85,"&lt;&gt;"),0))*20,0))</x:f>
        <x:v>····················</x:v>
      </x:c>
      <x:c r="G11" s="40"/>
      <x:c r="H11" s="40"/>
      <x:c r="I11" s="40"/>
      <x:c r="J11" s="2"/>
      <x:c r="K11" s="65" t="str">
        <x:f>REPT("█",ROUND((COUNT('_ENGINE'!M2:M85)/84)*20,0))&amp;REPT("·",20-ROUND((COUNT('_ENGINE'!M2:M85)/84)*20,0))</x:f>
        <x:v>████████████████████</x:v>
      </x:c>
      <x:c r="L11" s="40"/>
      <x:c r="M11" s="40"/>
      <x:c r="N11" s="40"/>
      <x:c r="O11" s="2"/>
      <x:c r="P11" s="69" t="str">
        <x:f>REPT("█",ROUND((IFERROR(COUNTIF('_ENGINE'!R2:R85,"&lt;&gt;")/COUNTIF('_ENGINE'!U2:U85,"&lt;&gt;"),0))*20,0))&amp;REPT("·",20-ROUND((IFERROR(COUNTIF('_ENGINE'!R2:R85,"&lt;&gt;")/COUNTIF('_ENGINE'!U2:U85,"&lt;&gt;"),0))*20,0))</x:f>
        <x:v>████████████████████</x:v>
      </x:c>
      <x:c r="Q11" s="40"/>
      <x:c r="R11" s="40"/>
      <x:c r="S11" s="40"/>
      <x:c r="T11" s="2"/>
      <x:c r="U11" s="73" t="str">
        <x:f>REPT("█",ROUND((IFERROR(COUNTIF('_ENGINE'!S2:S85,"&lt;&gt;")/COUNTIF('_ENGINE'!U2:U85,"&lt;&gt;"),0))*20,0))&amp;REPT("·",20-ROUND((IFERROR(COUNTIF('_ENGINE'!S2:S85,"&lt;&gt;")/COUNTIF('_ENGINE'!U2:U85,"&lt;&gt;"),0))*20,0))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54" t="str">
        <x:v>OPEN / ACTIVE</x:v>
      </x:c>
      <x:c r="G15" s="40"/>
      <x:c r="H15" s="40"/>
      <x:c r="I15" s="40"/>
      <x:c r="J15" s="2"/>
      <x:c r="K15" s="54" t="str">
        <x:v>MAJOR GAPS</x:v>
      </x:c>
      <x:c r="L15" s="40"/>
      <x:c r="M15" s="40"/>
      <x:c r="N15" s="40"/>
      <x:c r="O15" s="2"/>
      <x:c r="P15" s="54" t="str">
        <x:v>MATERIAL GAPS</x:v>
      </x:c>
      <x:c r="Q15" s="40"/>
      <x:c r="R15" s="40"/>
      <x:c r="S15" s="40"/>
      <x:c r="T15" s="2"/>
      <x:c r="U15" s="54" t="str">
        <x:v>MINOR GAPS</x:v>
      </x:c>
      <x:c r="V15" s="40"/>
      <x:c r="W15" s="2"/>
    </x:row>
    <x:row r="16">
      <x:c r="A16" s="4"/>
      <x:c r="B16" s="4"/>
      <x:c r="C16" s="4"/>
      <x:c r="D16" s="4"/>
      <x:c r="E16" s="2"/>
      <x:c r="F16" s="40"/>
      <x:c r="G16" s="40"/>
      <x:c r="H16" s="40"/>
      <x:c r="I16" s="40"/>
      <x:c r="J16" s="2"/>
      <x:c r="K16" s="40"/>
      <x:c r="L16" s="40"/>
      <x:c r="M16" s="40"/>
      <x:c r="N16" s="40"/>
      <x:c r="O16" s="2"/>
      <x:c r="P16" s="40"/>
      <x:c r="Q16" s="40"/>
      <x:c r="R16" s="40"/>
      <x:c r="S16" s="40"/>
      <x:c r="T16" s="2"/>
      <x:c r="U16" s="40"/>
      <x:c r="V16" s="40"/>
      <x:c r="W16" s="2"/>
    </x:row>
    <x:row r="17">
      <x:c r="A17" s="4"/>
      <x:c r="B17" s="4"/>
      <x:c r="C17" s="4"/>
      <x:c r="D17" s="4"/>
      <x:c r="E17" s="2"/>
      <x:c r="F17" s="103" t="n">
        <x:f>COUNTIF('_ENGINE'!U2:U85,"Open")+COUNTIF('_ENGINE'!U2:U85,"In progress")+COUNTIF('_ENGINE'!U2:U85,"Awaiting evidence")+COUNTIF('_ENGINE'!U2:U85,"Effectiveness review")</x:f>
        <x:v>0</x:v>
      </x:c>
      <x:c r="G17" s="40"/>
      <x:c r="H17" s="40"/>
      <x:c r="I17" s="40"/>
      <x:c r="J17" s="2"/>
      <x:c r="K17" s="95" t="n">
        <x:f>COUNTIF('_ENGINE'!N2:N85,"Major gap")</x:f>
        <x:v>0</x:v>
      </x:c>
      <x:c r="L17" s="40"/>
      <x:c r="M17" s="40"/>
      <x:c r="N17" s="40"/>
      <x:c r="O17" s="2"/>
      <x:c r="P17" s="99" t="n">
        <x:f>COUNTIF('_ENGINE'!N2:N85,"Material gap")</x:f>
        <x:v>0</x:v>
      </x:c>
      <x:c r="Q17" s="40"/>
      <x:c r="R17" s="40"/>
      <x:c r="S17" s="40"/>
      <x:c r="T17" s="2"/>
      <x:c r="U17" s="139" t="n">
        <x:f>COUNTIF('_ENGINE'!N2:N85,"Minor gap")</x:f>
        <x:v>0</x:v>
      </x:c>
      <x:c r="V17" s="40"/>
      <x:c r="W17" s="2"/>
    </x:row>
    <x:row r="18">
      <x:c r="A18" s="19" t="str">
        <x:v>CLAUSE 5</x:v>
      </x:c>
      <x:c r="B18" s="4"/>
      <x:c r="C18" s="4"/>
      <x:c r="D18" s="4"/>
      <x:c r="E18" s="2"/>
      <x:c r="F18" s="40"/>
      <x:c r="G18" s="40"/>
      <x:c r="H18" s="40"/>
      <x:c r="I18" s="40"/>
      <x:c r="J18" s="2"/>
      <x:c r="K18" s="40"/>
      <x:c r="L18" s="40"/>
      <x:c r="M18" s="40"/>
      <x:c r="N18" s="40"/>
      <x:c r="O18" s="2"/>
      <x:c r="P18" s="40"/>
      <x:c r="Q18" s="40"/>
      <x:c r="R18" s="40"/>
      <x:c r="S18" s="40"/>
      <x:c r="T18" s="2"/>
      <x:c r="U18" s="40"/>
      <x:c r="V18" s="40"/>
      <x:c r="W18" s="2"/>
    </x:row>
    <x:row r="19">
      <x:c r="A19" s="4"/>
      <x:c r="B19" s="4"/>
      <x:c r="C19" s="4"/>
      <x:c r="D19" s="4"/>
      <x:c r="E19" s="2"/>
      <x:c r="F19" s="2"/>
      <x:c r="G19" s="40"/>
      <x:c r="H19" s="40"/>
      <x:c r="I19" s="40"/>
      <x:c r="J19" s="2"/>
      <x:c r="K19" s="2"/>
      <x:c r="L19" s="40"/>
      <x:c r="M19" s="40"/>
      <x:c r="N19" s="40"/>
      <x:c r="O19" s="2"/>
      <x:c r="P19" s="2"/>
      <x:c r="Q19" s="40"/>
      <x:c r="R19" s="40"/>
      <x:c r="S19" s="40"/>
      <x:c r="T19" s="2"/>
      <x:c r="U19" s="2"/>
      <x:c r="V19" s="40"/>
      <x:c r="W19" s="2"/>
    </x:row>
    <x:row r="20">
      <x:c r="A20" s="4"/>
      <x:c r="B20" s="4"/>
      <x:c r="C20" s="4"/>
      <x:c r="D20" s="4"/>
      <x:c r="E20" s="2"/>
      <x:c r="F20" s="2"/>
      <x:c r="G20" s="2"/>
      <x:c r="H20" s="2"/>
      <x:c r="I20" s="2"/>
      <x:c r="J20" s="2"/>
      <x:c r="K20" s="2"/>
      <x:c r="L20" s="2"/>
      <x:c r="M20" s="2"/>
      <x:c r="N20" s="2"/>
      <x:c r="O20" s="2"/>
      <x:c r="P20" s="2"/>
      <x:c r="Q20" s="2"/>
      <x:c r="R20" s="2"/>
      <x:c r="S20" s="2"/>
      <x:c r="T20" s="2"/>
      <x:c r="U20" s="2"/>
      <x:c r="V20" s="2"/>
      <x:c r="W20" s="2"/>
    </x:row>
    <x:row r="21">
      <x:c r="A21" s="19" t="str">
        <x:v>CLAUSE 6</x:v>
      </x:c>
      <x:c r="B21" s="4"/>
      <x:c r="C21" s="4"/>
      <x:c r="D21" s="4"/>
      <x:c r="E21" s="2"/>
      <x:c r="F21" s="2"/>
      <x:c r="G21" s="2"/>
      <x:c r="H21" s="2"/>
      <x:c r="I21" s="2"/>
      <x:c r="J21" s="2"/>
      <x:c r="K21" s="2"/>
      <x:c r="L21" s="2"/>
      <x:c r="M21" s="2"/>
      <x:c r="N21" s="2"/>
      <x:c r="O21" s="2"/>
      <x:c r="P21" s="2"/>
      <x:c r="Q21" s="2"/>
      <x:c r="R21" s="2"/>
      <x:c r="S21" s="2"/>
      <x:c r="T21" s="2"/>
      <x:c r="U21" s="2"/>
      <x:c r="V21" s="2"/>
      <x:c r="W21" s="2"/>
    </x:row>
    <x:row r="22">
      <x:c r="A22" s="4"/>
      <x:c r="B22" s="4"/>
      <x:c r="C22" s="4"/>
      <x:c r="D22" s="4"/>
      <x:c r="E22" s="2"/>
      <x:c r="F22" s="143" t="str">
        <x:v>CLAUSE</x:v>
      </x:c>
      <x:c r="G22" s="143" t="str">
        <x:v>AREA / MODULE</x:v>
      </x:c>
      <x:c r="H22" s="143" t="str">
        <x:v>RESULT</x:v>
      </x:c>
      <x:c r="I22" s="143" t="str">
        <x:v>PRIMARY GAP</x:v>
      </x:c>
      <x:c r="J22" s="143" t="str">
        <x:v>RECOMMENDED RESPONSE</x:v>
      </x:c>
      <x:c r="K22" s="143" t="str">
        <x:v>OWNER</x:v>
      </x:c>
      <x:c r="L22" s="143" t="str">
        <x:v>DUE DATE</x:v>
      </x:c>
      <x:c r="M22" s="143" t="str">
        <x:v>ACTION STATUS</x:v>
      </x:c>
      <x:c r="N22" s="143" t="str">
        <x:v>RG RESOURCE</x:v>
      </x:c>
      <x:c r="O22" s="143" t="str">
        <x:v>ACTION NOTES</x:v>
      </x:c>
      <x:c r="P22" s="2"/>
      <x:c r="Q22" s="2"/>
      <x:c r="R22" s="2"/>
      <x:c r="S22" s="2"/>
      <x:c r="T22" s="2"/>
      <x:c r="U22" s="2"/>
      <x:c r="V22" s="2"/>
      <x:c r="W22" s="2"/>
    </x:row>
    <x:row r="23">
      <x:c r="A23" s="4"/>
      <x:c r="B23" s="4"/>
      <x:c r="C23" s="4"/>
      <x:c r="D23" s="4"/>
      <x:c r="E23" s="2"/>
      <x:c r="F23" s="22"/>
      <x:c r="G23" s="22"/>
      <x:c r="H23" s="22"/>
      <x:c r="I23" s="22"/>
      <x:c r="J23" s="22"/>
      <x:c r="K23" s="22"/>
      <x:c r="L23" s="22"/>
      <x:c r="M23" s="22"/>
      <x:c r="N23" s="22"/>
      <x:c r="O23" s="22"/>
      <x:c r="P23" s="2"/>
      <x:c r="Q23" s="2"/>
      <x:c r="R23" s="2"/>
      <x:c r="S23" s="2"/>
      <x:c r="T23" s="2"/>
      <x:c r="U23" s="2"/>
      <x:c r="V23" s="2"/>
      <x:c r="W23" s="2"/>
    </x:row>
    <x:row r="24">
      <x:c r="A24" s="19" t="str">
        <x:v>CLAUSE 7</x:v>
      </x:c>
      <x:c r="B24" s="4"/>
      <x:c r="C24" s="4"/>
      <x:c r="D24" s="4"/>
      <x:c r="E24" s="2"/>
      <x:c r="F24" s="2"/>
      <x:c r="G24" s="2"/>
      <x:c r="H24" s="2"/>
      <x:c r="I24" s="2"/>
      <x:c r="J24" s="2"/>
      <x:c r="K24" s="2"/>
      <x:c r="L24" s="2"/>
      <x:c r="M24" s="2"/>
      <x:c r="N24" s="2"/>
      <x:c r="O24" s="2"/>
      <x:c r="P24" s="2"/>
      <x:c r="Q24" s="2"/>
      <x:c r="R24" s="2"/>
      <x:c r="S24" s="2"/>
      <x:c r="T24" s="2"/>
      <x:c r="U24" s="2"/>
      <x:c r="V24" s="2"/>
      <x:c r="W24" s="2"/>
    </x:row>
    <x:row r="25" ht="42" customHeight="1">
      <x:c r="A25" s="4"/>
      <x:c r="B25" s="4"/>
      <x:c r="C25" s="4"/>
      <x:c r="D25" s="4"/>
      <x:c r="E25" s="2"/>
      <x:c r="F25" s="118" t="str">
        <x:f>IF('_ENGINE'!N2="Assured","",'_ENGINE'!B2)</x:f>
        <x:v>4.1</x:v>
      </x:c>
      <x:c r="G25" s="118" t="str">
        <x:f>IF(F25="","",'_ENGINE'!C2)</x:f>
        <x:v>Context of the organisation</x:v>
      </x:c>
      <x:c r="H25" s="118" t="str">
        <x:f>IF(F25="","",'_ENGINE'!N2)</x:f>
      </x:c>
      <x:c r="I25" s="118" t="str">
        <x:f>IF(F25="","",'_ENGINE'!O2)</x:f>
      </x:c>
      <x:c r="J25" s="118" t="str">
        <x:f>IF(F25="","",'_ENGINE'!P2)</x:f>
      </x:c>
      <x:c r="K25" s="118"/>
      <x:c r="L25" s="118"/>
      <x:c r="M25" s="118"/>
      <x:c r="N25" s="118" t="str">
        <x:f>IF(F25="","",'_ENGINE'!V2)</x:f>
        <x:v>https://rgqualitymanagement.co.uk/quality-management-templates/</x:v>
      </x:c>
      <x:c r="O25" s="118"/>
      <x:c r="P25" s="2"/>
      <x:c r="Q25" s="2"/>
      <x:c r="R25" s="2"/>
      <x:c r="S25" s="2"/>
      <x:c r="T25" s="2"/>
      <x:c r="U25" s="2"/>
      <x:c r="V25" s="2"/>
      <x:c r="W25" s="2"/>
    </x:row>
    <x:row r="26" ht="7" customHeight="1">
      <x:c r="A26" s="4"/>
      <x:c r="B26" s="4"/>
      <x:c r="C26" s="4"/>
      <x:c r="D26" s="4"/>
      <x:c r="E26" s="2"/>
      <x:c r="F26" s="2"/>
      <x:c r="G26" s="2"/>
      <x:c r="H26" s="2"/>
      <x:c r="I26" s="2"/>
      <x:c r="J26" s="2"/>
      <x:c r="K26" s="2"/>
      <x:c r="L26" s="2"/>
      <x:c r="M26" s="2"/>
      <x:c r="N26" s="2"/>
      <x:c r="O26" s="2"/>
      <x:c r="P26" s="2"/>
      <x:c r="Q26" s="2"/>
      <x:c r="R26" s="2"/>
      <x:c r="S26" s="2"/>
      <x:c r="T26" s="2"/>
      <x:c r="U26" s="2"/>
      <x:c r="V26" s="2"/>
      <x:c r="W26" s="2"/>
    </x:row>
    <x:row r="27" ht="42" customHeight="1">
      <x:c r="A27" s="19" t="str">
        <x:v>CLAUSE 8</x:v>
      </x:c>
      <x:c r="B27" s="4"/>
      <x:c r="C27" s="4"/>
      <x:c r="D27" s="4"/>
      <x:c r="E27" s="2"/>
      <x:c r="F27" s="129" t="str">
        <x:f>IF('_ENGINE'!N3="Assured","",'_ENGINE'!B3)</x:f>
        <x:v>4.2</x:v>
      </x:c>
      <x:c r="G27" s="129" t="str">
        <x:f>IF(F27="","",'_ENGINE'!C3)</x:f>
        <x:v>Interested parties</x:v>
      </x:c>
      <x:c r="H27" s="129" t="str">
        <x:f>IF(F27="","",'_ENGINE'!N3)</x:f>
      </x:c>
      <x:c r="I27" s="129" t="str">
        <x:f>IF(F27="","",'_ENGINE'!O3)</x:f>
      </x:c>
      <x:c r="J27" s="129" t="str">
        <x:f>IF(F27="","",'_ENGINE'!P3)</x:f>
      </x:c>
      <x:c r="K27" s="129"/>
      <x:c r="L27" s="129"/>
      <x:c r="M27" s="129"/>
      <x:c r="N27" s="129" t="str">
        <x:f>IF(F27="","",'_ENGINE'!V3)</x:f>
        <x:v>https://rgqualitymanagement.co.uk/quality-management-templates/</x:v>
      </x:c>
      <x:c r="O27" s="129"/>
      <x:c r="P27" s="2"/>
      <x:c r="Q27" s="2"/>
      <x:c r="R27" s="2"/>
      <x:c r="S27" s="2"/>
      <x:c r="T27" s="2"/>
      <x:c r="U27" s="2"/>
      <x:c r="V27" s="2"/>
      <x:c r="W27" s="2"/>
    </x:row>
    <x:row r="28" ht="7" customHeight="1">
      <x:c r="A28" s="4"/>
      <x:c r="B28" s="4"/>
      <x:c r="C28" s="4"/>
      <x:c r="D28" s="4"/>
      <x:c r="E28" s="2"/>
      <x:c r="F28" s="2"/>
      <x:c r="G28" s="2"/>
      <x:c r="H28" s="2"/>
      <x:c r="I28" s="2"/>
      <x:c r="J28" s="2"/>
      <x:c r="K28" s="2"/>
      <x:c r="L28" s="2"/>
      <x:c r="M28" s="2"/>
      <x:c r="N28" s="2"/>
      <x:c r="O28" s="2"/>
      <x:c r="P28" s="2"/>
      <x:c r="Q28" s="2"/>
      <x:c r="R28" s="2"/>
      <x:c r="S28" s="2"/>
      <x:c r="T28" s="2"/>
      <x:c r="U28" s="2"/>
      <x:c r="V28" s="2"/>
      <x:c r="W28" s="2"/>
    </x:row>
    <x:row r="29" ht="42" customHeight="1">
      <x:c r="A29" s="4"/>
      <x:c r="B29" s="4"/>
      <x:c r="C29" s="4"/>
      <x:c r="D29" s="4"/>
      <x:c r="E29" s="2"/>
      <x:c r="F29" s="118" t="str">
        <x:f>IF('_ENGINE'!N4="Assured","",'_ENGINE'!B4)</x:f>
        <x:v>4.3</x:v>
      </x:c>
      <x:c r="G29" s="118" t="str">
        <x:f>IF(F29="","",'_ENGINE'!C4)</x:f>
        <x:v>QMS scope</x:v>
      </x:c>
      <x:c r="H29" s="118" t="str">
        <x:f>IF(F29="","",'_ENGINE'!N4)</x:f>
      </x:c>
      <x:c r="I29" s="118" t="str">
        <x:f>IF(F29="","",'_ENGINE'!O4)</x:f>
      </x:c>
      <x:c r="J29" s="118" t="str">
        <x:f>IF(F29="","",'_ENGINE'!P4)</x:f>
      </x:c>
      <x:c r="K29" s="118"/>
      <x:c r="L29" s="118"/>
      <x:c r="M29" s="118"/>
      <x:c r="N29" s="118" t="str">
        <x:f>IF(F29="","",'_ENGINE'!V4)</x:f>
        <x:v>https://rgqualitymanagement.co.uk/quality-management-templates/</x:v>
      </x:c>
      <x:c r="O29" s="118"/>
      <x:c r="P29" s="2"/>
      <x:c r="Q29" s="2"/>
      <x:c r="R29" s="2"/>
      <x:c r="S29" s="2"/>
      <x:c r="T29" s="2"/>
      <x:c r="U29" s="2"/>
      <x:c r="V29" s="2"/>
      <x:c r="W29" s="2"/>
    </x:row>
    <x:row r="30" ht="7" customHeight="1">
      <x:c r="A30" s="19" t="str">
        <x:v>CLAUSE 9</x:v>
      </x:c>
      <x:c r="B30" s="4"/>
      <x:c r="C30" s="4"/>
      <x:c r="D30" s="4"/>
      <x:c r="E30" s="2"/>
      <x:c r="F30" s="2"/>
      <x:c r="G30" s="2"/>
      <x:c r="H30" s="2"/>
      <x:c r="I30" s="2"/>
      <x:c r="J30" s="2"/>
      <x:c r="K30" s="2"/>
      <x:c r="L30" s="2"/>
      <x:c r="M30" s="2"/>
      <x:c r="N30" s="2"/>
      <x:c r="O30" s="2"/>
      <x:c r="P30" s="2"/>
      <x:c r="Q30" s="2"/>
      <x:c r="R30" s="2"/>
      <x:c r="S30" s="2"/>
      <x:c r="T30" s="2"/>
      <x:c r="U30" s="2"/>
      <x:c r="V30" s="2"/>
      <x:c r="W30" s="2"/>
    </x:row>
    <x:row r="31" ht="42" customHeight="1">
      <x:c r="A31" s="4"/>
      <x:c r="B31" s="4"/>
      <x:c r="C31" s="4"/>
      <x:c r="D31" s="4"/>
      <x:c r="E31" s="2"/>
      <x:c r="F31" s="129" t="str">
        <x:f>IF('_ENGINE'!N5="Assured","",'_ENGINE'!B5)</x:f>
        <x:v>4.4</x:v>
      </x:c>
      <x:c r="G31" s="129" t="str">
        <x:f>IF(F31="","",'_ENGINE'!C5)</x:f>
        <x:v>QMS and its processes</x:v>
      </x:c>
      <x:c r="H31" s="129" t="str">
        <x:f>IF(F31="","",'_ENGINE'!N5)</x:f>
      </x:c>
      <x:c r="I31" s="129" t="str">
        <x:f>IF(F31="","",'_ENGINE'!O5)</x:f>
      </x:c>
      <x:c r="J31" s="129" t="str">
        <x:f>IF(F31="","",'_ENGINE'!P5)</x:f>
      </x:c>
      <x:c r="K31" s="129"/>
      <x:c r="L31" s="129"/>
      <x:c r="M31" s="129"/>
      <x:c r="N31" s="129" t="str">
        <x:f>IF(F31="","",'_ENGINE'!V5)</x:f>
        <x:v>https://rgqualitymanagement.co.uk/quality-management-templates/</x:v>
      </x:c>
      <x:c r="O31" s="129"/>
      <x:c r="P31" s="2"/>
      <x:c r="Q31" s="2"/>
      <x:c r="R31" s="2"/>
      <x:c r="S31" s="2"/>
      <x:c r="T31" s="2"/>
      <x:c r="U31" s="2"/>
      <x:c r="V31" s="2"/>
      <x:c r="W31" s="2"/>
    </x:row>
    <x:row r="32" ht="7" customHeight="1">
      <x:c r="A32" s="4"/>
      <x:c r="B32" s="4"/>
      <x:c r="C32" s="4"/>
      <x:c r="D32" s="4"/>
      <x:c r="E32" s="2"/>
      <x:c r="F32" s="2"/>
      <x:c r="G32" s="2"/>
      <x:c r="H32" s="2"/>
      <x:c r="I32" s="2"/>
      <x:c r="J32" s="2"/>
      <x:c r="K32" s="2"/>
      <x:c r="L32" s="2"/>
      <x:c r="M32" s="2"/>
      <x:c r="N32" s="2"/>
      <x:c r="O32" s="2"/>
      <x:c r="P32" s="2"/>
      <x:c r="Q32" s="2"/>
      <x:c r="R32" s="2"/>
      <x:c r="S32" s="2"/>
      <x:c r="T32" s="2"/>
      <x:c r="U32" s="2"/>
      <x:c r="V32" s="2"/>
      <x:c r="W32" s="2"/>
    </x:row>
    <x:row r="33" ht="42" customHeight="1">
      <x:c r="A33" s="19" t="str">
        <x:v>CLAUSE 10</x:v>
      </x:c>
      <x:c r="B33" s="4"/>
      <x:c r="C33" s="4"/>
      <x:c r="D33" s="4"/>
      <x:c r="E33" s="2"/>
      <x:c r="F33" s="118" t="str">
        <x:f>IF('_ENGINE'!N6="Assured","",'_ENGINE'!B6)</x:f>
        <x:v>4.4.1</x:v>
      </x:c>
      <x:c r="G33" s="118" t="str">
        <x:f>IF(F33="","",'_ENGINE'!C6)</x:f>
        <x:v>Process controls</x:v>
      </x:c>
      <x:c r="H33" s="118" t="str">
        <x:f>IF(F33="","",'_ENGINE'!N6)</x:f>
      </x:c>
      <x:c r="I33" s="118" t="str">
        <x:f>IF(F33="","",'_ENGINE'!O6)</x:f>
      </x:c>
      <x:c r="J33" s="118" t="str">
        <x:f>IF(F33="","",'_ENGINE'!P6)</x:f>
      </x:c>
      <x:c r="K33" s="118"/>
      <x:c r="L33" s="118"/>
      <x:c r="M33" s="118"/>
      <x:c r="N33" s="118" t="str">
        <x:f>IF(F33="","",'_ENGINE'!V6)</x:f>
        <x:v>https://rgqualitymanagement.co.uk/quality-management-templates/</x:v>
      </x:c>
      <x:c r="O33" s="118"/>
      <x:c r="P33" s="2"/>
      <x:c r="Q33" s="2"/>
      <x:c r="R33" s="2"/>
      <x:c r="S33" s="2"/>
      <x:c r="T33" s="2"/>
      <x:c r="U33" s="2"/>
      <x:c r="V33" s="2"/>
      <x:c r="W33" s="2"/>
    </x:row>
    <x:row r="34" ht="7" customHeight="1">
      <x:c r="A34" s="4"/>
      <x:c r="B34" s="4"/>
      <x:c r="C34" s="4"/>
      <x:c r="D34" s="4"/>
      <x:c r="E34" s="2"/>
      <x:c r="F34" s="2"/>
      <x:c r="G34" s="2"/>
      <x:c r="H34" s="2"/>
      <x:c r="I34" s="2"/>
      <x:c r="J34" s="2"/>
      <x:c r="K34" s="2"/>
      <x:c r="L34" s="2"/>
      <x:c r="M34" s="2"/>
      <x:c r="N34" s="2"/>
      <x:c r="O34" s="2"/>
      <x:c r="P34" s="2"/>
      <x:c r="Q34" s="2"/>
      <x:c r="R34" s="2"/>
      <x:c r="S34" s="2"/>
      <x:c r="T34" s="2"/>
      <x:c r="U34" s="2"/>
      <x:c r="V34" s="2"/>
      <x:c r="W34" s="2"/>
    </x:row>
    <x:row r="35" ht="42" customHeight="1">
      <x:c r="A35" s="4"/>
      <x:c r="B35" s="4"/>
      <x:c r="C35" s="4"/>
      <x:c r="D35" s="4"/>
      <x:c r="E35" s="2"/>
      <x:c r="F35" s="129" t="str">
        <x:f>IF('_ENGINE'!N7="Assured","",'_ENGINE'!B7)</x:f>
        <x:v>4.4.2</x:v>
      </x:c>
      <x:c r="G35" s="129" t="str">
        <x:f>IF(F35="","",'_ENGINE'!C7)</x:f>
        <x:v>Documented process information</x:v>
      </x:c>
      <x:c r="H35" s="129" t="str">
        <x:f>IF(F35="","",'_ENGINE'!N7)</x:f>
      </x:c>
      <x:c r="I35" s="129" t="str">
        <x:f>IF(F35="","",'_ENGINE'!O7)</x:f>
      </x:c>
      <x:c r="J35" s="129" t="str">
        <x:f>IF(F35="","",'_ENGINE'!P7)</x:f>
      </x:c>
      <x:c r="K35" s="129"/>
      <x:c r="L35" s="129"/>
      <x:c r="M35" s="129"/>
      <x:c r="N35" s="129" t="str">
        <x:f>IF(F35="","",'_ENGINE'!V7)</x:f>
        <x:v>https://rgqualitymanagement.co.uk/quality-management-templates/</x:v>
      </x:c>
      <x:c r="O35" s="129"/>
      <x:c r="P35" s="2"/>
      <x:c r="Q35" s="2"/>
      <x:c r="R35" s="2"/>
      <x:c r="S35" s="2"/>
      <x:c r="T35" s="2"/>
      <x:c r="U35" s="2"/>
      <x:c r="V35" s="2"/>
      <x:c r="W35" s="2"/>
    </x:row>
    <x:row r="36" ht="7" customHeight="1">
      <x:c r="A36" s="25" t="str">
        <x:v>ACTION CENTRE</x:v>
      </x:c>
      <x:c r="B36" s="4"/>
      <x:c r="C36" s="4"/>
      <x:c r="D36" s="4"/>
      <x:c r="E36" s="2"/>
      <x:c r="F36" s="2"/>
      <x:c r="G36" s="2"/>
      <x:c r="H36" s="2"/>
      <x:c r="I36" s="2"/>
      <x:c r="J36" s="2"/>
      <x:c r="K36" s="2"/>
      <x:c r="L36" s="2"/>
      <x:c r="M36" s="2"/>
      <x:c r="N36" s="2"/>
      <x:c r="O36" s="2"/>
      <x:c r="P36" s="2"/>
      <x:c r="Q36" s="2"/>
      <x:c r="R36" s="2"/>
      <x:c r="S36" s="2"/>
      <x:c r="T36" s="2"/>
      <x:c r="U36" s="2"/>
      <x:c r="V36" s="2"/>
      <x:c r="W36" s="2"/>
    </x:row>
    <x:row r="37" ht="42" customHeight="1">
      <x:c r="A37" s="4"/>
      <x:c r="B37" s="4"/>
      <x:c r="C37" s="4"/>
      <x:c r="D37" s="4"/>
      <x:c r="E37" s="2"/>
      <x:c r="F37" s="118" t="str">
        <x:f>IF('_ENGINE'!N8="Assured","",'_ENGINE'!B8)</x:f>
        <x:v>5.1</x:v>
      </x:c>
      <x:c r="G37" s="118" t="str">
        <x:f>IF(F37="","",'_ENGINE'!C8)</x:f>
        <x:v>Leadership and commitment</x:v>
      </x:c>
      <x:c r="H37" s="118" t="str">
        <x:f>IF(F37="","",'_ENGINE'!N8)</x:f>
      </x:c>
      <x:c r="I37" s="118" t="str">
        <x:f>IF(F37="","",'_ENGINE'!O8)</x:f>
      </x:c>
      <x:c r="J37" s="118" t="str">
        <x:f>IF(F37="","",'_ENGINE'!P8)</x:f>
      </x:c>
      <x:c r="K37" s="118"/>
      <x:c r="L37" s="118"/>
      <x:c r="M37" s="118"/>
      <x:c r="N37" s="118" t="str">
        <x:f>IF(F37="","",'_ENGINE'!V8)</x:f>
        <x:v>https://rgqualitymanagement.co.uk/quality-management-templates/</x:v>
      </x:c>
      <x:c r="O37" s="118"/>
      <x:c r="P37" s="2"/>
      <x:c r="Q37" s="2"/>
      <x:c r="R37" s="2"/>
      <x:c r="S37" s="2"/>
      <x:c r="T37" s="2"/>
      <x:c r="U37" s="2"/>
      <x:c r="V37" s="2"/>
      <x:c r="W37" s="2"/>
    </x:row>
    <x:row r="38" ht="7" customHeight="1">
      <x:c r="A38" s="4"/>
      <x:c r="B38" s="4"/>
      <x:c r="C38" s="4"/>
      <x:c r="D38" s="4"/>
      <x:c r="E38" s="2"/>
      <x:c r="F38" s="2"/>
      <x:c r="G38" s="2"/>
      <x:c r="H38" s="2"/>
      <x:c r="I38" s="2"/>
      <x:c r="J38" s="2"/>
      <x:c r="K38" s="2"/>
      <x:c r="L38" s="2"/>
      <x:c r="M38" s="2"/>
      <x:c r="N38" s="2"/>
      <x:c r="O38" s="2"/>
      <x:c r="P38" s="2"/>
      <x:c r="Q38" s="2"/>
      <x:c r="R38" s="2"/>
      <x:c r="S38" s="2"/>
      <x:c r="T38" s="2"/>
      <x:c r="U38" s="2"/>
      <x:c r="V38" s="2"/>
      <x:c r="W38" s="2"/>
    </x:row>
    <x:row r="39" ht="42" customHeight="1">
      <x:c r="A39" s="19" t="str">
        <x:v>EXECUTIVE REPORT</x:v>
      </x:c>
      <x:c r="B39" s="4"/>
      <x:c r="C39" s="4"/>
      <x:c r="D39" s="4"/>
      <x:c r="E39" s="2"/>
      <x:c r="F39" s="129" t="str">
        <x:f>IF('_ENGINE'!N9="Assured","",'_ENGINE'!B9)</x:f>
        <x:v>5.1.1</x:v>
      </x:c>
      <x:c r="G39" s="129" t="str">
        <x:f>IF(F39="","",'_ENGINE'!C9)</x:f>
        <x:v>Leadership – general</x:v>
      </x:c>
      <x:c r="H39" s="129" t="str">
        <x:f>IF(F39="","",'_ENGINE'!N9)</x:f>
      </x:c>
      <x:c r="I39" s="129" t="str">
        <x:f>IF(F39="","",'_ENGINE'!O9)</x:f>
      </x:c>
      <x:c r="J39" s="129" t="str">
        <x:f>IF(F39="","",'_ENGINE'!P9)</x:f>
      </x:c>
      <x:c r="K39" s="129"/>
      <x:c r="L39" s="129"/>
      <x:c r="M39" s="129"/>
      <x:c r="N39" s="129" t="str">
        <x:f>IF(F39="","",'_ENGINE'!V9)</x:f>
        <x:v>https://rgqualitymanagement.co.uk/quality-management-templates/</x:v>
      </x:c>
      <x:c r="O39" s="129"/>
      <x:c r="P39" s="2"/>
      <x:c r="Q39" s="2"/>
      <x:c r="R39" s="2"/>
      <x:c r="S39" s="2"/>
      <x:c r="T39" s="2"/>
      <x:c r="U39" s="2"/>
      <x:c r="V39" s="2"/>
      <x:c r="W39" s="2"/>
    </x:row>
    <x:row r="40" ht="7" customHeight="1">
      <x:c r="A40" s="4"/>
      <x:c r="B40" s="4"/>
      <x:c r="C40" s="4"/>
      <x:c r="D40" s="4"/>
      <x:c r="E40" s="2"/>
      <x:c r="F40" s="2"/>
      <x:c r="G40" s="2"/>
      <x:c r="H40" s="2"/>
      <x:c r="I40" s="2"/>
      <x:c r="J40" s="2"/>
      <x:c r="K40" s="2"/>
      <x:c r="L40" s="2"/>
      <x:c r="M40" s="2"/>
      <x:c r="N40" s="2"/>
      <x:c r="O40" s="2"/>
      <x:c r="P40" s="2"/>
      <x:c r="Q40" s="2"/>
      <x:c r="R40" s="2"/>
      <x:c r="S40" s="2"/>
      <x:c r="T40" s="2"/>
      <x:c r="U40" s="2"/>
      <x:c r="V40" s="2"/>
      <x:c r="W40" s="2"/>
    </x:row>
    <x:row r="41" ht="42" customHeight="1">
      <x:c r="A41" s="4"/>
      <x:c r="B41" s="4"/>
      <x:c r="C41" s="4"/>
      <x:c r="D41" s="4"/>
      <x:c r="E41" s="2"/>
      <x:c r="F41" s="118" t="str">
        <x:f>IF('_ENGINE'!N10="Assured","",'_ENGINE'!B10)</x:f>
        <x:v>5.1.2</x:v>
      </x:c>
      <x:c r="G41" s="118" t="str">
        <x:f>IF(F41="","",'_ENGINE'!C10)</x:f>
        <x:v>Customer focus</x:v>
      </x:c>
      <x:c r="H41" s="118" t="str">
        <x:f>IF(F41="","",'_ENGINE'!N10)</x:f>
      </x:c>
      <x:c r="I41" s="118" t="str">
        <x:f>IF(F41="","",'_ENGINE'!O10)</x:f>
      </x:c>
      <x:c r="J41" s="118" t="str">
        <x:f>IF(F41="","",'_ENGINE'!P10)</x:f>
      </x:c>
      <x:c r="K41" s="118"/>
      <x:c r="L41" s="118"/>
      <x:c r="M41" s="118"/>
      <x:c r="N41" s="118" t="str">
        <x:f>IF(F41="","",'_ENGINE'!V10)</x:f>
        <x:v>https://rgqualitymanagement.co.uk/quality-management-templates/</x:v>
      </x:c>
      <x:c r="O41" s="118"/>
      <x:c r="P41" s="2"/>
      <x:c r="Q41" s="2"/>
      <x:c r="R41" s="2"/>
      <x:c r="S41" s="2"/>
      <x:c r="T41" s="2"/>
      <x:c r="U41" s="2"/>
      <x:c r="V41" s="2"/>
      <x:c r="W41" s="2"/>
    </x:row>
    <x:row r="42" ht="7" customHeight="1">
      <x:c r="A42" s="19" t="str">
        <x:v>GUIDANCE</x:v>
      </x:c>
      <x:c r="B42" s="4"/>
      <x:c r="C42" s="4"/>
      <x:c r="D42" s="4"/>
      <x:c r="E42" s="2"/>
      <x:c r="F42" s="2"/>
      <x:c r="G42" s="2"/>
      <x:c r="H42" s="2"/>
      <x:c r="I42" s="2"/>
      <x:c r="J42" s="2"/>
      <x:c r="K42" s="2"/>
      <x:c r="L42" s="2"/>
      <x:c r="M42" s="2"/>
      <x:c r="N42" s="2"/>
      <x:c r="O42" s="2"/>
      <x:c r="P42" s="2"/>
      <x:c r="Q42" s="2"/>
      <x:c r="R42" s="2"/>
      <x:c r="S42" s="2"/>
      <x:c r="T42" s="2"/>
      <x:c r="U42" s="2"/>
      <x:c r="V42" s="2"/>
      <x:c r="W42" s="2"/>
    </x:row>
    <x:row r="43" ht="42" customHeight="1">
      <x:c r="A43" s="4"/>
      <x:c r="B43" s="4"/>
      <x:c r="C43" s="4"/>
      <x:c r="D43" s="4"/>
      <x:c r="E43" s="2"/>
      <x:c r="F43" s="129" t="str">
        <x:f>IF('_ENGINE'!N11="Assured","",'_ENGINE'!B11)</x:f>
        <x:v>5.2</x:v>
      </x:c>
      <x:c r="G43" s="129" t="str">
        <x:f>IF(F43="","",'_ENGINE'!C11)</x:f>
        <x:v>Quality policy</x:v>
      </x:c>
      <x:c r="H43" s="129" t="str">
        <x:f>IF(F43="","",'_ENGINE'!N11)</x:f>
      </x:c>
      <x:c r="I43" s="129" t="str">
        <x:f>IF(F43="","",'_ENGINE'!O11)</x:f>
      </x:c>
      <x:c r="J43" s="129" t="str">
        <x:f>IF(F43="","",'_ENGINE'!P11)</x:f>
      </x:c>
      <x:c r="K43" s="129"/>
      <x:c r="L43" s="129"/>
      <x:c r="M43" s="129"/>
      <x:c r="N43" s="129" t="str">
        <x:f>IF(F43="","",'_ENGINE'!V11)</x:f>
        <x:v>https://rgqualitymanagement.co.uk/quality-management-templates/</x:v>
      </x:c>
      <x:c r="O43" s="129"/>
      <x:c r="P43" s="2"/>
      <x:c r="Q43" s="2"/>
      <x:c r="R43" s="2"/>
      <x:c r="S43" s="2"/>
      <x:c r="T43" s="2"/>
      <x:c r="U43" s="2"/>
      <x:c r="V43" s="2"/>
      <x:c r="W43" s="2"/>
    </x:row>
    <x:row r="44" ht="7" customHeight="1">
      <x:c r="A44" s="4"/>
      <x:c r="B44" s="4"/>
      <x:c r="C44" s="4"/>
      <x:c r="D44" s="4"/>
      <x:c r="E44" s="2"/>
      <x:c r="F44" s="2"/>
      <x:c r="G44" s="2"/>
      <x:c r="H44" s="2"/>
      <x:c r="I44" s="2"/>
      <x:c r="J44" s="2"/>
      <x:c r="K44" s="2"/>
      <x:c r="L44" s="2"/>
      <x:c r="M44" s="2"/>
      <x:c r="N44" s="2"/>
      <x:c r="O44" s="2"/>
      <x:c r="P44" s="2"/>
      <x:c r="Q44" s="2"/>
      <x:c r="R44" s="2"/>
      <x:c r="S44" s="2"/>
      <x:c r="T44" s="2"/>
      <x:c r="U44" s="2"/>
      <x:c r="V44" s="2"/>
      <x:c r="W44" s="2"/>
    </x:row>
    <x:row r="45" ht="42" customHeight="1">
      <x:c r="A45" s="4"/>
      <x:c r="B45" s="4"/>
      <x:c r="C45" s="4"/>
      <x:c r="D45" s="4"/>
      <x:c r="E45" s="2"/>
      <x:c r="F45" s="118" t="str">
        <x:f>IF('_ENGINE'!N12="Assured","",'_ENGINE'!B12)</x:f>
        <x:v>5.2.1</x:v>
      </x:c>
      <x:c r="G45" s="118" t="str">
        <x:f>IF(F45="","",'_ENGINE'!C12)</x:f>
        <x:v>Establishing the quality policy</x:v>
      </x:c>
      <x:c r="H45" s="118" t="str">
        <x:f>IF(F45="","",'_ENGINE'!N12)</x:f>
      </x:c>
      <x:c r="I45" s="118" t="str">
        <x:f>IF(F45="","",'_ENGINE'!O12)</x:f>
      </x:c>
      <x:c r="J45" s="118" t="str">
        <x:f>IF(F45="","",'_ENGINE'!P12)</x:f>
      </x:c>
      <x:c r="K45" s="118"/>
      <x:c r="L45" s="118"/>
      <x:c r="M45" s="118"/>
      <x:c r="N45" s="118" t="str">
        <x:f>IF(F45="","",'_ENGINE'!V12)</x:f>
        <x:v>https://rgqualitymanagement.co.uk/quality-management-templates/</x:v>
      </x:c>
      <x:c r="O45" s="118"/>
      <x:c r="P45" s="2"/>
      <x:c r="Q45" s="2"/>
      <x:c r="R45" s="2"/>
      <x:c r="S45" s="2"/>
      <x:c r="T45" s="2"/>
      <x:c r="U45" s="2"/>
      <x:c r="V45" s="2"/>
      <x:c r="W45" s="2"/>
    </x:row>
    <x:row r="46" ht="7" customHeight="1">
      <x:c r="A46" s="4"/>
      <x:c r="B46" s="4"/>
      <x:c r="C46" s="4"/>
      <x:c r="D46" s="4"/>
      <x:c r="E46" s="2"/>
      <x:c r="F46" s="2"/>
      <x:c r="G46" s="2"/>
      <x:c r="H46" s="2"/>
      <x:c r="I46" s="2"/>
      <x:c r="J46" s="2"/>
      <x:c r="K46" s="2"/>
      <x:c r="L46" s="2"/>
      <x:c r="M46" s="2"/>
      <x:c r="N46" s="2"/>
      <x:c r="O46" s="2"/>
      <x:c r="P46" s="2"/>
      <x:c r="Q46" s="2"/>
      <x:c r="R46" s="2"/>
      <x:c r="S46" s="2"/>
      <x:c r="T46" s="2"/>
      <x:c r="U46" s="2"/>
      <x:c r="V46" s="2"/>
      <x:c r="W46" s="2"/>
    </x:row>
    <x:row r="47" ht="42" customHeight="1">
      <x:c r="A47" s="4"/>
      <x:c r="B47" s="4"/>
      <x:c r="C47" s="4"/>
      <x:c r="D47" s="4"/>
      <x:c r="E47" s="2"/>
      <x:c r="F47" s="129" t="str">
        <x:f>IF('_ENGINE'!N13="Assured","",'_ENGINE'!B13)</x:f>
        <x:v>5.2.2</x:v>
      </x:c>
      <x:c r="G47" s="129" t="str">
        <x:f>IF(F47="","",'_ENGINE'!C13)</x:f>
        <x:v>Communicating the quality policy</x:v>
      </x:c>
      <x:c r="H47" s="129" t="str">
        <x:f>IF(F47="","",'_ENGINE'!N13)</x:f>
      </x:c>
      <x:c r="I47" s="129" t="str">
        <x:f>IF(F47="","",'_ENGINE'!O13)</x:f>
      </x:c>
      <x:c r="J47" s="129" t="str">
        <x:f>IF(F47="","",'_ENGINE'!P13)</x:f>
      </x:c>
      <x:c r="K47" s="129"/>
      <x:c r="L47" s="129"/>
      <x:c r="M47" s="129"/>
      <x:c r="N47" s="129" t="str">
        <x:f>IF(F47="","",'_ENGINE'!V13)</x:f>
        <x:v>https://rgqualitymanagement.co.uk/quality-management-templates/</x:v>
      </x:c>
      <x:c r="O47" s="129"/>
      <x:c r="P47" s="2"/>
      <x:c r="Q47" s="2"/>
      <x:c r="R47" s="2"/>
      <x:c r="S47" s="2"/>
      <x:c r="T47" s="2"/>
      <x:c r="U47" s="2"/>
      <x:c r="V47" s="2"/>
      <x:c r="W47" s="2"/>
    </x:row>
    <x:row r="48" ht="7" customHeight="1">
      <x:c r="A48" s="4"/>
      <x:c r="B48" s="4"/>
      <x:c r="C48" s="4"/>
      <x:c r="D48" s="4"/>
      <x:c r="E48" s="2"/>
      <x:c r="F48" s="2"/>
      <x:c r="G48" s="2"/>
      <x:c r="H48" s="2"/>
      <x:c r="I48" s="2"/>
      <x:c r="J48" s="2"/>
      <x:c r="K48" s="2"/>
      <x:c r="L48" s="2"/>
      <x:c r="M48" s="2"/>
      <x:c r="N48" s="2"/>
      <x:c r="O48" s="2"/>
      <x:c r="P48" s="2"/>
      <x:c r="Q48" s="2"/>
      <x:c r="R48" s="2"/>
      <x:c r="S48" s="2"/>
      <x:c r="T48" s="2"/>
      <x:c r="U48" s="2"/>
      <x:c r="V48" s="2"/>
      <x:c r="W48" s="2"/>
    </x:row>
    <x:row r="49" ht="42" customHeight="1">
      <x:c r="A49" s="4"/>
      <x:c r="B49" s="4"/>
      <x:c r="C49" s="4"/>
      <x:c r="D49" s="4"/>
      <x:c r="E49" s="2"/>
      <x:c r="F49" s="118" t="str">
        <x:f>IF('_ENGINE'!N14="Assured","",'_ENGINE'!B14)</x:f>
        <x:v>5.3</x:v>
      </x:c>
      <x:c r="G49" s="118" t="str">
        <x:f>IF(F49="","",'_ENGINE'!C14)</x:f>
        <x:v>Roles, responsibilities and authorities</x:v>
      </x:c>
      <x:c r="H49" s="118" t="str">
        <x:f>IF(F49="","",'_ENGINE'!N14)</x:f>
      </x:c>
      <x:c r="I49" s="118" t="str">
        <x:f>IF(F49="","",'_ENGINE'!O14)</x:f>
      </x:c>
      <x:c r="J49" s="118" t="str">
        <x:f>IF(F49="","",'_ENGINE'!P14)</x:f>
      </x:c>
      <x:c r="K49" s="118"/>
      <x:c r="L49" s="118"/>
      <x:c r="M49" s="118"/>
      <x:c r="N49" s="118" t="str">
        <x:f>IF(F49="","",'_ENGINE'!V14)</x:f>
        <x:v>https://rgqualitymanagement.co.uk/quality-management-templates/</x:v>
      </x:c>
      <x:c r="O49" s="118"/>
      <x:c r="P49" s="2"/>
      <x:c r="Q49" s="2"/>
      <x:c r="R49" s="2"/>
      <x:c r="S49" s="2"/>
      <x:c r="T49" s="2"/>
      <x:c r="U49" s="2"/>
      <x:c r="V49" s="2"/>
      <x:c r="W49" s="2"/>
    </x:row>
    <x:row r="50" ht="7" customHeight="1">
      <x:c r="A50" s="4"/>
      <x:c r="B50" s="4"/>
      <x:c r="C50" s="4"/>
      <x:c r="D50" s="4"/>
      <x:c r="E50" s="2"/>
      <x:c r="F50" s="2"/>
      <x:c r="G50" s="2"/>
      <x:c r="H50" s="2"/>
      <x:c r="I50" s="2"/>
      <x:c r="J50" s="2"/>
      <x:c r="K50" s="2"/>
      <x:c r="L50" s="2"/>
      <x:c r="M50" s="2"/>
      <x:c r="N50" s="2"/>
      <x:c r="O50" s="2"/>
      <x:c r="P50" s="2"/>
      <x:c r="Q50" s="2"/>
      <x:c r="R50" s="2"/>
      <x:c r="S50" s="2"/>
      <x:c r="T50" s="2"/>
      <x:c r="U50" s="2"/>
      <x:c r="V50" s="2"/>
      <x:c r="W50" s="2"/>
    </x:row>
    <x:row r="51" ht="42" customHeight="1">
      <x:c r="A51" s="4"/>
      <x:c r="B51" s="4"/>
      <x:c r="C51" s="4"/>
      <x:c r="D51" s="4"/>
      <x:c r="E51" s="2"/>
      <x:c r="F51" s="129" t="str">
        <x:f>IF('_ENGINE'!N15="Assured","",'_ENGINE'!B15)</x:f>
        <x:v>6.1</x:v>
      </x:c>
      <x:c r="G51" s="129" t="str">
        <x:f>IF(F51="","",'_ENGINE'!C15)</x:f>
        <x:v>Risks and opportunities</x:v>
      </x:c>
      <x:c r="H51" s="129" t="str">
        <x:f>IF(F51="","",'_ENGINE'!N15)</x:f>
      </x:c>
      <x:c r="I51" s="129" t="str">
        <x:f>IF(F51="","",'_ENGINE'!O15)</x:f>
      </x:c>
      <x:c r="J51" s="129" t="str">
        <x:f>IF(F51="","",'_ENGINE'!P15)</x:f>
      </x:c>
      <x:c r="K51" s="129"/>
      <x:c r="L51" s="129"/>
      <x:c r="M51" s="129"/>
      <x:c r="N51" s="129" t="str">
        <x:f>IF(F51="","",'_ENGINE'!V15)</x:f>
        <x:v>https://rgqualitymanagement.co.uk/quality-management-templates/</x:v>
      </x:c>
      <x:c r="O51" s="129"/>
      <x:c r="P51" s="2"/>
      <x:c r="Q51" s="2"/>
      <x:c r="R51" s="2"/>
      <x:c r="S51" s="2"/>
      <x:c r="T51" s="2"/>
      <x:c r="U51" s="2"/>
      <x:c r="V51" s="2"/>
      <x:c r="W51" s="2"/>
    </x:row>
    <x:row r="52" ht="7" customHeight="1">
      <x:c r="A52" s="4"/>
      <x:c r="B52" s="4"/>
      <x:c r="C52" s="4"/>
      <x:c r="D52" s="4"/>
      <x:c r="E52" s="2"/>
      <x:c r="F52" s="2"/>
      <x:c r="G52" s="2"/>
      <x:c r="H52" s="2"/>
      <x:c r="I52" s="2"/>
      <x:c r="J52" s="2"/>
      <x:c r="K52" s="2"/>
      <x:c r="L52" s="2"/>
      <x:c r="M52" s="2"/>
      <x:c r="N52" s="2"/>
      <x:c r="O52" s="2"/>
      <x:c r="P52" s="2"/>
      <x:c r="Q52" s="2"/>
      <x:c r="R52" s="2"/>
      <x:c r="S52" s="2"/>
      <x:c r="T52" s="2"/>
      <x:c r="U52" s="2"/>
      <x:c r="V52" s="2"/>
      <x:c r="W52" s="2"/>
    </x:row>
    <x:row r="53" ht="42" customHeight="1">
      <x:c r="A53" s="4"/>
      <x:c r="B53" s="4"/>
      <x:c r="C53" s="4"/>
      <x:c r="D53" s="4"/>
      <x:c r="E53" s="2"/>
      <x:c r="F53" s="118" t="str">
        <x:f>IF('_ENGINE'!N16="Assured","",'_ENGINE'!B16)</x:f>
        <x:v>6.1.1</x:v>
      </x:c>
      <x:c r="G53" s="118" t="str">
        <x:f>IF(F53="","",'_ENGINE'!C16)</x:f>
        <x:v>Determine risks and opportunities</x:v>
      </x:c>
      <x:c r="H53" s="118" t="str">
        <x:f>IF(F53="","",'_ENGINE'!N16)</x:f>
      </x:c>
      <x:c r="I53" s="118" t="str">
        <x:f>IF(F53="","",'_ENGINE'!O16)</x:f>
      </x:c>
      <x:c r="J53" s="118" t="str">
        <x:f>IF(F53="","",'_ENGINE'!P16)</x:f>
      </x:c>
      <x:c r="K53" s="118"/>
      <x:c r="L53" s="118"/>
      <x:c r="M53" s="118"/>
      <x:c r="N53" s="118" t="str">
        <x:f>IF(F53="","",'_ENGINE'!V16)</x:f>
        <x:v>https://rgqualitymanagement.co.uk/quality-management-templates/</x:v>
      </x:c>
      <x:c r="O53" s="118"/>
      <x:c r="P53" s="2"/>
      <x:c r="Q53" s="2"/>
      <x:c r="R53" s="2"/>
      <x:c r="S53" s="2"/>
      <x:c r="T53" s="2"/>
      <x:c r="U53" s="2"/>
      <x:c r="V53" s="2"/>
      <x:c r="W53" s="2"/>
    </x:row>
    <x:row r="54" ht="7" customHeight="1">
      <x:c r="A54" s="4"/>
      <x:c r="B54" s="4"/>
      <x:c r="C54" s="4"/>
      <x:c r="D54" s="4"/>
      <x:c r="E54" s="2"/>
      <x:c r="F54" s="2"/>
      <x:c r="G54" s="2"/>
      <x:c r="H54" s="2"/>
      <x:c r="I54" s="2"/>
      <x:c r="J54" s="2"/>
      <x:c r="K54" s="2"/>
      <x:c r="L54" s="2"/>
      <x:c r="M54" s="2"/>
      <x:c r="N54" s="2"/>
      <x:c r="O54" s="2"/>
      <x:c r="P54" s="2"/>
      <x:c r="Q54" s="2"/>
      <x:c r="R54" s="2"/>
      <x:c r="S54" s="2"/>
      <x:c r="T54" s="2"/>
      <x:c r="U54" s="2"/>
      <x:c r="V54" s="2"/>
      <x:c r="W54" s="2"/>
    </x:row>
    <x:row r="55" ht="42" customHeight="1">
      <x:c r="A55" s="4"/>
      <x:c r="B55" s="4"/>
      <x:c r="C55" s="4"/>
      <x:c r="D55" s="4"/>
      <x:c r="E55" s="2"/>
      <x:c r="F55" s="129" t="str">
        <x:f>IF('_ENGINE'!N17="Assured","",'_ENGINE'!B17)</x:f>
        <x:v>6.1.2</x:v>
      </x:c>
      <x:c r="G55" s="129" t="str">
        <x:f>IF(F55="","",'_ENGINE'!C17)</x:f>
        <x:v>Plan actions for risks and opportunities</x:v>
      </x:c>
      <x:c r="H55" s="129" t="str">
        <x:f>IF(F55="","",'_ENGINE'!N17)</x:f>
      </x:c>
      <x:c r="I55" s="129" t="str">
        <x:f>IF(F55="","",'_ENGINE'!O17)</x:f>
      </x:c>
      <x:c r="J55" s="129" t="str">
        <x:f>IF(F55="","",'_ENGINE'!P17)</x:f>
      </x:c>
      <x:c r="K55" s="129"/>
      <x:c r="L55" s="129"/>
      <x:c r="M55" s="129"/>
      <x:c r="N55" s="129" t="str">
        <x:f>IF(F55="","",'_ENGINE'!V17)</x:f>
        <x:v>https://rgqualitymanagement.co.uk/quality-management-templates/</x:v>
      </x:c>
      <x:c r="O55" s="129"/>
      <x:c r="P55" s="2"/>
      <x:c r="Q55" s="2"/>
      <x:c r="R55" s="2"/>
      <x:c r="S55" s="2"/>
      <x:c r="T55" s="2"/>
      <x:c r="U55" s="2"/>
      <x:c r="V55" s="2"/>
      <x:c r="W55" s="2"/>
    </x:row>
    <x:row r="56" ht="7" customHeight="1">
      <x:c r="A56" s="4"/>
      <x:c r="B56" s="4"/>
      <x:c r="C56" s="4"/>
      <x:c r="D56" s="4"/>
      <x:c r="E56" s="2"/>
      <x:c r="F56" s="2"/>
      <x:c r="G56" s="2"/>
      <x:c r="H56" s="2"/>
      <x:c r="I56" s="2"/>
      <x:c r="J56" s="2"/>
      <x:c r="K56" s="2"/>
      <x:c r="L56" s="2"/>
      <x:c r="M56" s="2"/>
      <x:c r="N56" s="2"/>
      <x:c r="O56" s="2"/>
      <x:c r="P56" s="2"/>
      <x:c r="Q56" s="2"/>
      <x:c r="R56" s="2"/>
      <x:c r="S56" s="2"/>
      <x:c r="T56" s="2"/>
      <x:c r="U56" s="2"/>
      <x:c r="V56" s="2"/>
      <x:c r="W56" s="2"/>
    </x:row>
    <x:row r="57" ht="42" customHeight="1">
      <x:c r="A57" s="4"/>
      <x:c r="B57" s="4"/>
      <x:c r="C57" s="4"/>
      <x:c r="D57" s="4"/>
      <x:c r="E57" s="2"/>
      <x:c r="F57" s="118" t="str">
        <x:f>IF('_ENGINE'!N18="Assured","",'_ENGINE'!B18)</x:f>
        <x:v>6.2</x:v>
      </x:c>
      <x:c r="G57" s="118" t="str">
        <x:f>IF(F57="","",'_ENGINE'!C18)</x:f>
        <x:v>Quality objectives</x:v>
      </x:c>
      <x:c r="H57" s="118" t="str">
        <x:f>IF(F57="","",'_ENGINE'!N18)</x:f>
      </x:c>
      <x:c r="I57" s="118" t="str">
        <x:f>IF(F57="","",'_ENGINE'!O18)</x:f>
      </x:c>
      <x:c r="J57" s="118" t="str">
        <x:f>IF(F57="","",'_ENGINE'!P18)</x:f>
      </x:c>
      <x:c r="K57" s="118"/>
      <x:c r="L57" s="118"/>
      <x:c r="M57" s="118"/>
      <x:c r="N57" s="118" t="str">
        <x:f>IF(F57="","",'_ENGINE'!V18)</x:f>
        <x:v>https://rgqualitymanagement.co.uk/quality-management-templates/</x:v>
      </x:c>
      <x:c r="O57" s="118"/>
      <x:c r="P57" s="2"/>
      <x:c r="Q57" s="2"/>
      <x:c r="R57" s="2"/>
      <x:c r="S57" s="2"/>
      <x:c r="T57" s="2"/>
      <x:c r="U57" s="2"/>
      <x:c r="V57" s="2"/>
      <x:c r="W57" s="2"/>
    </x:row>
    <x:row r="58" ht="7" customHeight="1">
      <x:c r="A58" s="4"/>
      <x:c r="B58" s="4"/>
      <x:c r="C58" s="4"/>
      <x:c r="D58" s="4"/>
      <x:c r="E58" s="2"/>
      <x:c r="F58" s="2"/>
      <x:c r="G58" s="2"/>
      <x:c r="H58" s="2"/>
      <x:c r="I58" s="2"/>
      <x:c r="J58" s="2"/>
      <x:c r="K58" s="2"/>
      <x:c r="L58" s="2"/>
      <x:c r="M58" s="2"/>
      <x:c r="N58" s="2"/>
      <x:c r="O58" s="2"/>
      <x:c r="P58" s="2"/>
      <x:c r="Q58" s="2"/>
      <x:c r="R58" s="2"/>
      <x:c r="S58" s="2"/>
      <x:c r="T58" s="2"/>
      <x:c r="U58" s="2"/>
      <x:c r="V58" s="2"/>
      <x:c r="W58" s="2"/>
    </x:row>
    <x:row r="59" ht="42" customHeight="1">
      <x:c r="A59" s="4"/>
      <x:c r="B59" s="4"/>
      <x:c r="C59" s="4"/>
      <x:c r="D59" s="4"/>
      <x:c r="E59" s="2"/>
      <x:c r="F59" s="129" t="str">
        <x:f>IF('_ENGINE'!N19="Assured","",'_ENGINE'!B19)</x:f>
        <x:v>6.2.1</x:v>
      </x:c>
      <x:c r="G59" s="129" t="str">
        <x:f>IF(F59="","",'_ENGINE'!C19)</x:f>
        <x:v>Establish quality objectives</x:v>
      </x:c>
      <x:c r="H59" s="129" t="str">
        <x:f>IF(F59="","",'_ENGINE'!N19)</x:f>
      </x:c>
      <x:c r="I59" s="129" t="str">
        <x:f>IF(F59="","",'_ENGINE'!O19)</x:f>
      </x:c>
      <x:c r="J59" s="129" t="str">
        <x:f>IF(F59="","",'_ENGINE'!P19)</x:f>
      </x:c>
      <x:c r="K59" s="129"/>
      <x:c r="L59" s="129"/>
      <x:c r="M59" s="129"/>
      <x:c r="N59" s="129" t="str">
        <x:f>IF(F59="","",'_ENGINE'!V19)</x:f>
        <x:v>https://rgqualitymanagement.co.uk/quality-management-templates/</x:v>
      </x:c>
      <x:c r="O59" s="129"/>
      <x:c r="P59" s="2"/>
      <x:c r="Q59" s="2"/>
      <x:c r="R59" s="2"/>
      <x:c r="S59" s="2"/>
      <x:c r="T59" s="2"/>
      <x:c r="U59" s="2"/>
      <x:c r="V59" s="2"/>
      <x:c r="W59" s="2"/>
    </x:row>
    <x:row r="60" ht="7" customHeight="1">
      <x:c r="A60" s="4"/>
      <x:c r="B60" s="4"/>
      <x:c r="C60" s="4"/>
      <x:c r="D60" s="4"/>
      <x:c r="E60" s="2"/>
      <x:c r="F60" s="2"/>
      <x:c r="G60" s="2"/>
      <x:c r="H60" s="2"/>
      <x:c r="I60" s="2"/>
      <x:c r="J60" s="2"/>
      <x:c r="K60" s="2"/>
      <x:c r="L60" s="2"/>
      <x:c r="M60" s="2"/>
      <x:c r="N60" s="2"/>
      <x:c r="O60" s="2"/>
      <x:c r="P60" s="2"/>
      <x:c r="Q60" s="2"/>
      <x:c r="R60" s="2"/>
      <x:c r="S60" s="2"/>
      <x:c r="T60" s="2"/>
      <x:c r="U60" s="2"/>
      <x:c r="V60" s="2"/>
      <x:c r="W60" s="2"/>
    </x:row>
    <x:row r="61" ht="42" customHeight="1">
      <x:c r="A61" s="4"/>
      <x:c r="B61" s="4"/>
      <x:c r="C61" s="4"/>
      <x:c r="D61" s="4"/>
      <x:c r="E61" s="2"/>
      <x:c r="F61" s="118" t="str">
        <x:f>IF('_ENGINE'!N20="Assured","",'_ENGINE'!B20)</x:f>
        <x:v>6.2.2</x:v>
      </x:c>
      <x:c r="G61" s="118" t="str">
        <x:f>IF(F61="","",'_ENGINE'!C20)</x:f>
        <x:v>Plan achievement of objectives</x:v>
      </x:c>
      <x:c r="H61" s="118" t="str">
        <x:f>IF(F61="","",'_ENGINE'!N20)</x:f>
      </x:c>
      <x:c r="I61" s="118" t="str">
        <x:f>IF(F61="","",'_ENGINE'!O20)</x:f>
      </x:c>
      <x:c r="J61" s="118" t="str">
        <x:f>IF(F61="","",'_ENGINE'!P20)</x:f>
      </x:c>
      <x:c r="K61" s="118"/>
      <x:c r="L61" s="118"/>
      <x:c r="M61" s="118"/>
      <x:c r="N61" s="118" t="str">
        <x:f>IF(F61="","",'_ENGINE'!V20)</x:f>
        <x:v>https://rgqualitymanagement.co.uk/quality-management-templates/</x:v>
      </x:c>
      <x:c r="O61" s="118"/>
      <x:c r="P61" s="2"/>
      <x:c r="Q61" s="2"/>
      <x:c r="R61" s="2"/>
      <x:c r="S61" s="2"/>
      <x:c r="T61" s="2"/>
      <x:c r="U61" s="2"/>
      <x:c r="V61" s="2"/>
      <x:c r="W61" s="2"/>
    </x:row>
    <x:row r="62" ht="7" customHeight="1">
      <x:c r="A62" s="4"/>
      <x:c r="B62" s="4"/>
      <x:c r="C62" s="4"/>
      <x:c r="D62" s="4"/>
      <x:c r="E62" s="2"/>
      <x:c r="F62" s="2"/>
      <x:c r="G62" s="2"/>
      <x:c r="H62" s="2"/>
      <x:c r="I62" s="2"/>
      <x:c r="J62" s="2"/>
      <x:c r="K62" s="2"/>
      <x:c r="L62" s="2"/>
      <x:c r="M62" s="2"/>
      <x:c r="N62" s="2"/>
      <x:c r="O62" s="2"/>
      <x:c r="P62" s="2"/>
      <x:c r="Q62" s="2"/>
      <x:c r="R62" s="2"/>
      <x:c r="S62" s="2"/>
      <x:c r="T62" s="2"/>
      <x:c r="U62" s="2"/>
      <x:c r="V62" s="2"/>
      <x:c r="W62" s="2"/>
    </x:row>
    <x:row r="63" ht="42" customHeight="1">
      <x:c r="A63" s="4"/>
      <x:c r="B63" s="4"/>
      <x:c r="C63" s="4"/>
      <x:c r="D63" s="4"/>
      <x:c r="E63" s="2"/>
      <x:c r="F63" s="129" t="str">
        <x:f>IF('_ENGINE'!N21="Assured","",'_ENGINE'!B21)</x:f>
        <x:v>6.3</x:v>
      </x:c>
      <x:c r="G63" s="129" t="str">
        <x:f>IF(F63="","",'_ENGINE'!C21)</x:f>
        <x:v>Planning changes</x:v>
      </x:c>
      <x:c r="H63" s="129" t="str">
        <x:f>IF(F63="","",'_ENGINE'!N21)</x:f>
      </x:c>
      <x:c r="I63" s="129" t="str">
        <x:f>IF(F63="","",'_ENGINE'!O21)</x:f>
      </x:c>
      <x:c r="J63" s="129" t="str">
        <x:f>IF(F63="","",'_ENGINE'!P21)</x:f>
      </x:c>
      <x:c r="K63" s="129"/>
      <x:c r="L63" s="129"/>
      <x:c r="M63" s="129"/>
      <x:c r="N63" s="129" t="str">
        <x:f>IF(F63="","",'_ENGINE'!V21)</x:f>
        <x:v>https://rgqualitymanagement.co.uk/quality-management-templates/</x:v>
      </x:c>
      <x:c r="O63" s="129"/>
      <x:c r="P63" s="2"/>
      <x:c r="Q63" s="2"/>
      <x:c r="R63" s="2"/>
      <x:c r="S63" s="2"/>
      <x:c r="T63" s="2"/>
      <x:c r="U63" s="2"/>
      <x:c r="V63" s="2"/>
      <x:c r="W63" s="2"/>
    </x:row>
    <x:row r="64" ht="7" customHeight="1">
      <x:c r="A64" s="4"/>
      <x:c r="B64" s="4"/>
      <x:c r="C64" s="4"/>
      <x:c r="D64" s="4"/>
      <x:c r="E64" s="2"/>
      <x:c r="F64" s="2"/>
      <x:c r="G64" s="2"/>
      <x:c r="H64" s="2"/>
      <x:c r="I64" s="2"/>
      <x:c r="J64" s="2"/>
      <x:c r="K64" s="2"/>
      <x:c r="L64" s="2"/>
      <x:c r="M64" s="2"/>
      <x:c r="N64" s="2"/>
      <x:c r="O64" s="2"/>
      <x:c r="P64" s="2"/>
      <x:c r="Q64" s="2"/>
      <x:c r="R64" s="2"/>
      <x:c r="S64" s="2"/>
      <x:c r="T64" s="2"/>
      <x:c r="U64" s="2"/>
      <x:c r="V64" s="2"/>
      <x:c r="W64" s="2"/>
    </x:row>
    <x:row r="65" ht="42" customHeight="1">
      <x:c r="A65" s="4"/>
      <x:c r="B65" s="4"/>
      <x:c r="C65" s="4"/>
      <x:c r="D65" s="4"/>
      <x:c r="E65" s="2"/>
      <x:c r="F65" s="118" t="str">
        <x:f>IF('_ENGINE'!N22="Assured","",'_ENGINE'!B22)</x:f>
        <x:v>7.1</x:v>
      </x:c>
      <x:c r="G65" s="118" t="str">
        <x:f>IF(F65="","",'_ENGINE'!C22)</x:f>
        <x:v>Resources</x:v>
      </x:c>
      <x:c r="H65" s="118" t="str">
        <x:f>IF(F65="","",'_ENGINE'!N22)</x:f>
      </x:c>
      <x:c r="I65" s="118" t="str">
        <x:f>IF(F65="","",'_ENGINE'!O22)</x:f>
      </x:c>
      <x:c r="J65" s="118" t="str">
        <x:f>IF(F65="","",'_ENGINE'!P22)</x:f>
      </x:c>
      <x:c r="K65" s="118"/>
      <x:c r="L65" s="118"/>
      <x:c r="M65" s="118"/>
      <x:c r="N65" s="118" t="str">
        <x:f>IF(F65="","",'_ENGINE'!V22)</x:f>
        <x:v>https://rgqualitymanagement.co.uk/quality-management-templates/</x:v>
      </x:c>
      <x:c r="O65" s="118"/>
      <x:c r="P65" s="2"/>
      <x:c r="Q65" s="2"/>
      <x:c r="R65" s="2"/>
      <x:c r="S65" s="2"/>
      <x:c r="T65" s="2"/>
      <x:c r="U65" s="2"/>
      <x:c r="V65" s="2"/>
      <x:c r="W65" s="2"/>
    </x:row>
    <x:row r="66" ht="7" customHeight="1">
      <x:c r="A66" s="4"/>
      <x:c r="B66" s="4"/>
      <x:c r="C66" s="4"/>
      <x:c r="D66" s="4"/>
      <x:c r="E66" s="2"/>
      <x:c r="F66" s="2"/>
      <x:c r="G66" s="2"/>
      <x:c r="H66" s="2"/>
      <x:c r="I66" s="2"/>
      <x:c r="J66" s="2"/>
      <x:c r="K66" s="2"/>
      <x:c r="L66" s="2"/>
      <x:c r="M66" s="2"/>
      <x:c r="N66" s="2"/>
      <x:c r="O66" s="2"/>
      <x:c r="P66" s="2"/>
      <x:c r="Q66" s="2"/>
      <x:c r="R66" s="2"/>
      <x:c r="S66" s="2"/>
      <x:c r="T66" s="2"/>
      <x:c r="U66" s="2"/>
      <x:c r="V66" s="2"/>
      <x:c r="W66" s="2"/>
    </x:row>
    <x:row r="67" ht="42" customHeight="1">
      <x:c r="A67" s="4"/>
      <x:c r="B67" s="4"/>
      <x:c r="C67" s="4"/>
      <x:c r="D67" s="4"/>
      <x:c r="E67" s="2"/>
      <x:c r="F67" s="129" t="str">
        <x:f>IF('_ENGINE'!N23="Assured","",'_ENGINE'!B23)</x:f>
        <x:v>7.1.1</x:v>
      </x:c>
      <x:c r="G67" s="129" t="str">
        <x:f>IF(F67="","",'_ENGINE'!C23)</x:f>
        <x:v>Resources – general</x:v>
      </x:c>
      <x:c r="H67" s="129" t="str">
        <x:f>IF(F67="","",'_ENGINE'!N23)</x:f>
      </x:c>
      <x:c r="I67" s="129" t="str">
        <x:f>IF(F67="","",'_ENGINE'!O23)</x:f>
      </x:c>
      <x:c r="J67" s="129" t="str">
        <x:f>IF(F67="","",'_ENGINE'!P23)</x:f>
      </x:c>
      <x:c r="K67" s="129"/>
      <x:c r="L67" s="129"/>
      <x:c r="M67" s="129"/>
      <x:c r="N67" s="129" t="str">
        <x:f>IF(F67="","",'_ENGINE'!V23)</x:f>
        <x:v>https://rgqualitymanagement.co.uk/quality-management-templates/</x:v>
      </x:c>
      <x:c r="O67" s="129"/>
      <x:c r="P67" s="2"/>
      <x:c r="Q67" s="2"/>
      <x:c r="R67" s="2"/>
      <x:c r="S67" s="2"/>
      <x:c r="T67" s="2"/>
      <x:c r="U67" s="2"/>
      <x:c r="V67" s="2"/>
      <x:c r="W67" s="2"/>
    </x:row>
    <x:row r="68" ht="7" customHeight="1">
      <x:c r="A68" s="4"/>
      <x:c r="B68" s="4"/>
      <x:c r="C68" s="4"/>
      <x:c r="D68" s="4"/>
      <x:c r="E68" s="2"/>
      <x:c r="F68" s="2"/>
      <x:c r="G68" s="2"/>
      <x:c r="H68" s="2"/>
      <x:c r="I68" s="2"/>
      <x:c r="J68" s="2"/>
      <x:c r="K68" s="2"/>
      <x:c r="L68" s="2"/>
      <x:c r="M68" s="2"/>
      <x:c r="N68" s="2"/>
      <x:c r="O68" s="2"/>
      <x:c r="P68" s="2"/>
      <x:c r="Q68" s="2"/>
      <x:c r="R68" s="2"/>
      <x:c r="S68" s="2"/>
      <x:c r="T68" s="2"/>
      <x:c r="U68" s="2"/>
      <x:c r="V68" s="2"/>
      <x:c r="W68" s="2"/>
    </x:row>
    <x:row r="69" ht="42" customHeight="1">
      <x:c r="A69" s="4"/>
      <x:c r="B69" s="4"/>
      <x:c r="C69" s="4"/>
      <x:c r="D69" s="4"/>
      <x:c r="E69" s="2"/>
      <x:c r="F69" s="118" t="str">
        <x:f>IF('_ENGINE'!N24="Assured","",'_ENGINE'!B24)</x:f>
        <x:v>7.1.2</x:v>
      </x:c>
      <x:c r="G69" s="118" t="str">
        <x:f>IF(F69="","",'_ENGINE'!C24)</x:f>
        <x:v>People</x:v>
      </x:c>
      <x:c r="H69" s="118" t="str">
        <x:f>IF(F69="","",'_ENGINE'!N24)</x:f>
      </x:c>
      <x:c r="I69" s="118" t="str">
        <x:f>IF(F69="","",'_ENGINE'!O24)</x:f>
      </x:c>
      <x:c r="J69" s="118" t="str">
        <x:f>IF(F69="","",'_ENGINE'!P24)</x:f>
      </x:c>
      <x:c r="K69" s="118"/>
      <x:c r="L69" s="118"/>
      <x:c r="M69" s="118"/>
      <x:c r="N69" s="118" t="str">
        <x:f>IF(F69="","",'_ENGINE'!V24)</x:f>
        <x:v>https://rgqualitymanagement.co.uk/quality-management-templates/</x:v>
      </x:c>
      <x:c r="O69" s="118"/>
      <x:c r="P69" s="2"/>
      <x:c r="Q69" s="2"/>
      <x:c r="R69" s="2"/>
      <x:c r="S69" s="2"/>
      <x:c r="T69" s="2"/>
      <x:c r="U69" s="2"/>
      <x:c r="V69" s="2"/>
      <x:c r="W69" s="2"/>
    </x:row>
    <x:row r="70" ht="7" customHeight="1">
      <x:c r="A70" s="4"/>
      <x:c r="B70" s="4"/>
      <x:c r="C70" s="4"/>
      <x:c r="D70" s="4"/>
      <x:c r="E70" s="2"/>
      <x:c r="F70" s="2"/>
      <x:c r="G70" s="2"/>
      <x:c r="H70" s="2"/>
      <x:c r="I70" s="2"/>
      <x:c r="J70" s="2"/>
      <x:c r="K70" s="2"/>
      <x:c r="L70" s="2"/>
      <x:c r="M70" s="2"/>
      <x:c r="N70" s="2"/>
      <x:c r="O70" s="2"/>
      <x:c r="P70" s="2"/>
      <x:c r="Q70" s="2"/>
      <x:c r="R70" s="2"/>
      <x:c r="S70" s="2"/>
      <x:c r="T70" s="2"/>
      <x:c r="U70" s="2"/>
      <x:c r="V70" s="2"/>
      <x:c r="W70" s="2"/>
    </x:row>
    <x:row r="71" ht="42" customHeight="1">
      <x:c r="A71" s="4"/>
      <x:c r="B71" s="4"/>
      <x:c r="C71" s="4"/>
      <x:c r="D71" s="4"/>
      <x:c r="E71" s="2"/>
      <x:c r="F71" s="129" t="str">
        <x:f>IF('_ENGINE'!N25="Assured","",'_ENGINE'!B25)</x:f>
        <x:v>7.1.3</x:v>
      </x:c>
      <x:c r="G71" s="129" t="str">
        <x:f>IF(F71="","",'_ENGINE'!C25)</x:f>
        <x:v>Infrastructure</x:v>
      </x:c>
      <x:c r="H71" s="129" t="str">
        <x:f>IF(F71="","",'_ENGINE'!N25)</x:f>
      </x:c>
      <x:c r="I71" s="129" t="str">
        <x:f>IF(F71="","",'_ENGINE'!O25)</x:f>
      </x:c>
      <x:c r="J71" s="129" t="str">
        <x:f>IF(F71="","",'_ENGINE'!P25)</x:f>
      </x:c>
      <x:c r="K71" s="129"/>
      <x:c r="L71" s="129"/>
      <x:c r="M71" s="129"/>
      <x:c r="N71" s="129" t="str">
        <x:f>IF(F71="","",'_ENGINE'!V25)</x:f>
        <x:v>https://rgqualitymanagement.co.uk/quality-management-templates/</x:v>
      </x:c>
      <x:c r="O71" s="129"/>
      <x:c r="P71" s="2"/>
      <x:c r="Q71" s="2"/>
      <x:c r="R71" s="2"/>
      <x:c r="S71" s="2"/>
      <x:c r="T71" s="2"/>
      <x:c r="U71" s="2"/>
      <x:c r="V71" s="2"/>
      <x:c r="W71" s="2"/>
    </x:row>
    <x:row r="72" ht="7" customHeight="1">
      <x:c r="A72" s="4"/>
      <x:c r="B72" s="4"/>
      <x:c r="C72" s="4"/>
      <x:c r="D72" s="4"/>
      <x:c r="E72" s="2"/>
      <x:c r="F72" s="2"/>
      <x:c r="G72" s="2"/>
      <x:c r="H72" s="2"/>
      <x:c r="I72" s="2"/>
      <x:c r="J72" s="2"/>
      <x:c r="K72" s="2"/>
      <x:c r="L72" s="2"/>
      <x:c r="M72" s="2"/>
      <x:c r="N72" s="2"/>
      <x:c r="O72" s="2"/>
      <x:c r="P72" s="2"/>
      <x:c r="Q72" s="2"/>
      <x:c r="R72" s="2"/>
      <x:c r="S72" s="2"/>
      <x:c r="T72" s="2"/>
      <x:c r="U72" s="2"/>
      <x:c r="V72" s="2"/>
      <x:c r="W72" s="2"/>
    </x:row>
    <x:row r="73" ht="42" customHeight="1">
      <x:c r="A73" s="4"/>
      <x:c r="B73" s="4"/>
      <x:c r="C73" s="4"/>
      <x:c r="D73" s="4"/>
      <x:c r="E73" s="2"/>
      <x:c r="F73" s="118" t="str">
        <x:f>IF('_ENGINE'!N26="Assured","",'_ENGINE'!B26)</x:f>
        <x:v>7.1.4</x:v>
      </x:c>
      <x:c r="G73" s="118" t="str">
        <x:f>IF(F73="","",'_ENGINE'!C26)</x:f>
        <x:v>Process environment</x:v>
      </x:c>
      <x:c r="H73" s="118" t="str">
        <x:f>IF(F73="","",'_ENGINE'!N26)</x:f>
      </x:c>
      <x:c r="I73" s="118" t="str">
        <x:f>IF(F73="","",'_ENGINE'!O26)</x:f>
      </x:c>
      <x:c r="J73" s="118" t="str">
        <x:f>IF(F73="","",'_ENGINE'!P26)</x:f>
      </x:c>
      <x:c r="K73" s="118"/>
      <x:c r="L73" s="118"/>
      <x:c r="M73" s="118"/>
      <x:c r="N73" s="118" t="str">
        <x:f>IF(F73="","",'_ENGINE'!V26)</x:f>
        <x:v>https://rgqualitymanagement.co.uk/quality-management-templates/</x:v>
      </x:c>
      <x:c r="O73" s="118"/>
      <x:c r="P73" s="2"/>
      <x:c r="Q73" s="2"/>
      <x:c r="R73" s="2"/>
      <x:c r="S73" s="2"/>
      <x:c r="T73" s="2"/>
      <x:c r="U73" s="2"/>
      <x:c r="V73" s="2"/>
      <x:c r="W73" s="2"/>
    </x:row>
    <x:row r="74" ht="7" customHeight="1">
      <x:c r="A74" s="4"/>
      <x:c r="B74" s="4"/>
      <x:c r="C74" s="4"/>
      <x:c r="D74" s="4"/>
      <x:c r="E74" s="2"/>
      <x:c r="F74" s="2"/>
      <x:c r="G74" s="2"/>
      <x:c r="H74" s="2"/>
      <x:c r="I74" s="2"/>
      <x:c r="J74" s="2"/>
      <x:c r="K74" s="2"/>
      <x:c r="L74" s="2"/>
      <x:c r="M74" s="2"/>
      <x:c r="N74" s="2"/>
      <x:c r="O74" s="2"/>
      <x:c r="P74" s="2"/>
      <x:c r="Q74" s="2"/>
      <x:c r="R74" s="2"/>
      <x:c r="S74" s="2"/>
      <x:c r="T74" s="2"/>
      <x:c r="U74" s="2"/>
      <x:c r="V74" s="2"/>
      <x:c r="W74" s="2"/>
    </x:row>
    <x:row r="75" ht="42" customHeight="1">
      <x:c r="A75" s="4"/>
      <x:c r="B75" s="4"/>
      <x:c r="C75" s="4"/>
      <x:c r="D75" s="4"/>
      <x:c r="E75" s="2"/>
      <x:c r="F75" s="129" t="str">
        <x:f>IF('_ENGINE'!N27="Assured","",'_ENGINE'!B27)</x:f>
        <x:v>7.1.5</x:v>
      </x:c>
      <x:c r="G75" s="129" t="str">
        <x:f>IF(F75="","",'_ENGINE'!C27)</x:f>
        <x:v>Monitoring and measuring resources</x:v>
      </x:c>
      <x:c r="H75" s="129" t="str">
        <x:f>IF(F75="","",'_ENGINE'!N27)</x:f>
      </x:c>
      <x:c r="I75" s="129" t="str">
        <x:f>IF(F75="","",'_ENGINE'!O27)</x:f>
      </x:c>
      <x:c r="J75" s="129" t="str">
        <x:f>IF(F75="","",'_ENGINE'!P27)</x:f>
      </x:c>
      <x:c r="K75" s="129"/>
      <x:c r="L75" s="129"/>
      <x:c r="M75" s="129"/>
      <x:c r="N75" s="129" t="str">
        <x:f>IF(F75="","",'_ENGINE'!V27)</x:f>
        <x:v>https://rgqualitymanagement.co.uk/quality-management-templates/</x:v>
      </x:c>
      <x:c r="O75" s="129"/>
      <x:c r="P75" s="2"/>
      <x:c r="Q75" s="2"/>
      <x:c r="R75" s="2"/>
      <x:c r="S75" s="2"/>
      <x:c r="T75" s="2"/>
      <x:c r="U75" s="2"/>
      <x:c r="V75" s="2"/>
      <x:c r="W75" s="2"/>
    </x:row>
    <x:row r="76" ht="7" customHeight="1">
      <x:c r="A76" s="4"/>
      <x:c r="B76" s="4"/>
      <x:c r="C76" s="4"/>
      <x:c r="D76" s="4"/>
      <x:c r="E76" s="2"/>
      <x:c r="F76" s="2"/>
      <x:c r="G76" s="2"/>
      <x:c r="H76" s="2"/>
      <x:c r="I76" s="2"/>
      <x:c r="J76" s="2"/>
      <x:c r="K76" s="2"/>
      <x:c r="L76" s="2"/>
      <x:c r="M76" s="2"/>
      <x:c r="N76" s="2"/>
      <x:c r="O76" s="2"/>
      <x:c r="P76" s="2"/>
      <x:c r="Q76" s="2"/>
      <x:c r="R76" s="2"/>
      <x:c r="S76" s="2"/>
      <x:c r="T76" s="2"/>
      <x:c r="U76" s="2"/>
      <x:c r="V76" s="2"/>
      <x:c r="W76" s="2"/>
    </x:row>
    <x:row r="77" ht="42" customHeight="1">
      <x:c r="A77" s="4"/>
      <x:c r="B77" s="4"/>
      <x:c r="C77" s="4"/>
      <x:c r="D77" s="4"/>
      <x:c r="E77" s="2"/>
      <x:c r="F77" s="118" t="str">
        <x:f>IF('_ENGINE'!N28="Assured","",'_ENGINE'!B28)</x:f>
        <x:v>7.1.5.1</x:v>
      </x:c>
      <x:c r="G77" s="118" t="str">
        <x:f>IF(F77="","",'_ENGINE'!C28)</x:f>
        <x:v>Monitoring and measuring – general</x:v>
      </x:c>
      <x:c r="H77" s="118" t="str">
        <x:f>IF(F77="","",'_ENGINE'!N28)</x:f>
      </x:c>
      <x:c r="I77" s="118" t="str">
        <x:f>IF(F77="","",'_ENGINE'!O28)</x:f>
      </x:c>
      <x:c r="J77" s="118" t="str">
        <x:f>IF(F77="","",'_ENGINE'!P28)</x:f>
      </x:c>
      <x:c r="K77" s="118"/>
      <x:c r="L77" s="118"/>
      <x:c r="M77" s="118"/>
      <x:c r="N77" s="118" t="str">
        <x:f>IF(F77="","",'_ENGINE'!V28)</x:f>
        <x:v>https://rgqualitymanagement.co.uk/quality-management-templates/</x:v>
      </x:c>
      <x:c r="O77" s="118"/>
      <x:c r="P77" s="2"/>
      <x:c r="Q77" s="2"/>
      <x:c r="R77" s="2"/>
      <x:c r="S77" s="2"/>
      <x:c r="T77" s="2"/>
      <x:c r="U77" s="2"/>
      <x:c r="V77" s="2"/>
      <x:c r="W77" s="2"/>
    </x:row>
    <x:row r="78" ht="7" customHeight="1">
      <x:c r="A78" s="4"/>
      <x:c r="B78" s="4"/>
      <x:c r="C78" s="4"/>
      <x:c r="D78" s="4"/>
      <x:c r="E78" s="2"/>
      <x:c r="F78" s="2"/>
      <x:c r="G78" s="2"/>
      <x:c r="H78" s="2"/>
      <x:c r="I78" s="2"/>
      <x:c r="J78" s="2"/>
      <x:c r="K78" s="2"/>
      <x:c r="L78" s="2"/>
      <x:c r="M78" s="2"/>
      <x:c r="N78" s="2"/>
      <x:c r="O78" s="2"/>
      <x:c r="P78" s="2"/>
      <x:c r="Q78" s="2"/>
      <x:c r="R78" s="2"/>
      <x:c r="S78" s="2"/>
      <x:c r="T78" s="2"/>
      <x:c r="U78" s="2"/>
      <x:c r="V78" s="2"/>
      <x:c r="W78" s="2"/>
    </x:row>
    <x:row r="79" ht="42" customHeight="1">
      <x:c r="A79" s="4"/>
      <x:c r="B79" s="4"/>
      <x:c r="C79" s="4"/>
      <x:c r="D79" s="4"/>
      <x:c r="E79" s="2"/>
      <x:c r="F79" s="129" t="str">
        <x:f>IF('_ENGINE'!N29="Assured","",'_ENGINE'!B29)</x:f>
        <x:v>7.1.5.2</x:v>
      </x:c>
      <x:c r="G79" s="129" t="str">
        <x:f>IF(F79="","",'_ENGINE'!C29)</x:f>
        <x:v>Measurement traceability</x:v>
      </x:c>
      <x:c r="H79" s="129" t="str">
        <x:f>IF(F79="","",'_ENGINE'!N29)</x:f>
      </x:c>
      <x:c r="I79" s="129" t="str">
        <x:f>IF(F79="","",'_ENGINE'!O29)</x:f>
      </x:c>
      <x:c r="J79" s="129" t="str">
        <x:f>IF(F79="","",'_ENGINE'!P29)</x:f>
      </x:c>
      <x:c r="K79" s="129"/>
      <x:c r="L79" s="129"/>
      <x:c r="M79" s="129"/>
      <x:c r="N79" s="129" t="str">
        <x:f>IF(F79="","",'_ENGINE'!V29)</x:f>
        <x:v>https://rgqualitymanagement.co.uk/quality-management-templates/</x:v>
      </x:c>
      <x:c r="O79" s="129"/>
      <x:c r="P79" s="2"/>
      <x:c r="Q79" s="2"/>
      <x:c r="R79" s="2"/>
      <x:c r="S79" s="2"/>
      <x:c r="T79" s="2"/>
      <x:c r="U79" s="2"/>
      <x:c r="V79" s="2"/>
      <x:c r="W79" s="2"/>
    </x:row>
    <x:row r="80" ht="7" customHeight="1">
      <x:c r="A80" s="4"/>
      <x:c r="B80" s="4"/>
      <x:c r="C80" s="4"/>
      <x:c r="D80" s="4"/>
      <x:c r="E80" s="2"/>
      <x:c r="F80" s="2"/>
      <x:c r="G80" s="2"/>
      <x:c r="H80" s="2"/>
      <x:c r="I80" s="2"/>
      <x:c r="J80" s="2"/>
      <x:c r="K80" s="2"/>
      <x:c r="L80" s="2"/>
      <x:c r="M80" s="2"/>
      <x:c r="N80" s="2"/>
      <x:c r="O80" s="2"/>
      <x:c r="P80" s="2"/>
      <x:c r="Q80" s="2"/>
      <x:c r="R80" s="2"/>
      <x:c r="S80" s="2"/>
      <x:c r="T80" s="2"/>
      <x:c r="U80" s="2"/>
      <x:c r="V80" s="2"/>
      <x:c r="W80" s="2"/>
    </x:row>
    <x:row r="81" ht="42" customHeight="1">
      <x:c r="A81" s="4"/>
      <x:c r="B81" s="4"/>
      <x:c r="C81" s="4"/>
      <x:c r="D81" s="4"/>
      <x:c r="E81" s="2"/>
      <x:c r="F81" s="118" t="str">
        <x:f>IF('_ENGINE'!N30="Assured","",'_ENGINE'!B30)</x:f>
        <x:v>7.1.6</x:v>
      </x:c>
      <x:c r="G81" s="118" t="str">
        <x:f>IF(F81="","",'_ENGINE'!C30)</x:f>
        <x:v>Organisational knowledge</x:v>
      </x:c>
      <x:c r="H81" s="118" t="str">
        <x:f>IF(F81="","",'_ENGINE'!N30)</x:f>
      </x:c>
      <x:c r="I81" s="118" t="str">
        <x:f>IF(F81="","",'_ENGINE'!O30)</x:f>
      </x:c>
      <x:c r="J81" s="118" t="str">
        <x:f>IF(F81="","",'_ENGINE'!P30)</x:f>
      </x:c>
      <x:c r="K81" s="118"/>
      <x:c r="L81" s="118"/>
      <x:c r="M81" s="118"/>
      <x:c r="N81" s="118" t="str">
        <x:f>IF(F81="","",'_ENGINE'!V30)</x:f>
        <x:v>https://rgqualitymanagement.co.uk/quality-management-templates/</x:v>
      </x:c>
      <x:c r="O81" s="118"/>
      <x:c r="P81" s="2"/>
      <x:c r="Q81" s="2"/>
      <x:c r="R81" s="2"/>
      <x:c r="S81" s="2"/>
      <x:c r="T81" s="2"/>
      <x:c r="U81" s="2"/>
      <x:c r="V81" s="2"/>
      <x:c r="W81" s="2"/>
    </x:row>
    <x:row r="82" ht="7" customHeight="1">
      <x:c r="A82" s="4"/>
      <x:c r="B82" s="4"/>
      <x:c r="C82" s="4"/>
      <x:c r="D82" s="4"/>
      <x:c r="E82" s="2"/>
      <x:c r="F82" s="2"/>
      <x:c r="G82" s="2"/>
      <x:c r="H82" s="2"/>
      <x:c r="I82" s="2"/>
      <x:c r="J82" s="2"/>
      <x:c r="K82" s="2"/>
      <x:c r="L82" s="2"/>
      <x:c r="M82" s="2"/>
      <x:c r="N82" s="2"/>
      <x:c r="O82" s="2"/>
      <x:c r="P82" s="2"/>
      <x:c r="Q82" s="2"/>
      <x:c r="R82" s="2"/>
      <x:c r="S82" s="2"/>
      <x:c r="T82" s="2"/>
      <x:c r="U82" s="2"/>
      <x:c r="V82" s="2"/>
      <x:c r="W82" s="2"/>
    </x:row>
    <x:row r="83" ht="42" customHeight="1">
      <x:c r="A83" s="4"/>
      <x:c r="B83" s="4"/>
      <x:c r="C83" s="4"/>
      <x:c r="D83" s="4"/>
      <x:c r="E83" s="2"/>
      <x:c r="F83" s="129" t="str">
        <x:f>IF('_ENGINE'!N31="Assured","",'_ENGINE'!B31)</x:f>
        <x:v>7.2</x:v>
      </x:c>
      <x:c r="G83" s="129" t="str">
        <x:f>IF(F83="","",'_ENGINE'!C31)</x:f>
        <x:v>Competence</x:v>
      </x:c>
      <x:c r="H83" s="129" t="str">
        <x:f>IF(F83="","",'_ENGINE'!N31)</x:f>
      </x:c>
      <x:c r="I83" s="129" t="str">
        <x:f>IF(F83="","",'_ENGINE'!O31)</x:f>
      </x:c>
      <x:c r="J83" s="129" t="str">
        <x:f>IF(F83="","",'_ENGINE'!P31)</x:f>
      </x:c>
      <x:c r="K83" s="129"/>
      <x:c r="L83" s="129"/>
      <x:c r="M83" s="129"/>
      <x:c r="N83" s="129" t="str">
        <x:f>IF(F83="","",'_ENGINE'!V31)</x:f>
        <x:v>https://rgqualitymanagement.co.uk/quality-management-templates/</x:v>
      </x:c>
      <x:c r="O83" s="129"/>
      <x:c r="P83" s="2"/>
      <x:c r="Q83" s="2"/>
      <x:c r="R83" s="2"/>
      <x:c r="S83" s="2"/>
      <x:c r="T83" s="2"/>
      <x:c r="U83" s="2"/>
      <x:c r="V83" s="2"/>
      <x:c r="W83" s="2"/>
    </x:row>
    <x:row r="84" ht="7" customHeight="1">
      <x:c r="A84" s="4"/>
      <x:c r="B84" s="4"/>
      <x:c r="C84" s="4"/>
      <x:c r="D84" s="4"/>
      <x:c r="E84" s="2"/>
      <x:c r="F84" s="2"/>
      <x:c r="G84" s="2"/>
      <x:c r="H84" s="2"/>
      <x:c r="I84" s="2"/>
      <x:c r="J84" s="2"/>
      <x:c r="K84" s="2"/>
      <x:c r="L84" s="2"/>
      <x:c r="M84" s="2"/>
      <x:c r="N84" s="2"/>
      <x:c r="O84" s="2"/>
      <x:c r="P84" s="2"/>
      <x:c r="Q84" s="2"/>
      <x:c r="R84" s="2"/>
      <x:c r="S84" s="2"/>
      <x:c r="T84" s="2"/>
      <x:c r="U84" s="2"/>
      <x:c r="V84" s="2"/>
      <x:c r="W84" s="2"/>
    </x:row>
    <x:row r="85" ht="42" customHeight="1">
      <x:c r="A85" s="4"/>
      <x:c r="B85" s="4"/>
      <x:c r="C85" s="4"/>
      <x:c r="D85" s="4"/>
      <x:c r="E85" s="2"/>
      <x:c r="F85" s="118" t="str">
        <x:f>IF('_ENGINE'!N32="Assured","",'_ENGINE'!B32)</x:f>
        <x:v>7.3</x:v>
      </x:c>
      <x:c r="G85" s="118" t="str">
        <x:f>IF(F85="","",'_ENGINE'!C32)</x:f>
        <x:v>Awareness</x:v>
      </x:c>
      <x:c r="H85" s="118" t="str">
        <x:f>IF(F85="","",'_ENGINE'!N32)</x:f>
      </x:c>
      <x:c r="I85" s="118" t="str">
        <x:f>IF(F85="","",'_ENGINE'!O32)</x:f>
      </x:c>
      <x:c r="J85" s="118" t="str">
        <x:f>IF(F85="","",'_ENGINE'!P32)</x:f>
      </x:c>
      <x:c r="K85" s="118"/>
      <x:c r="L85" s="118"/>
      <x:c r="M85" s="118"/>
      <x:c r="N85" s="118" t="str">
        <x:f>IF(F85="","",'_ENGINE'!V32)</x:f>
        <x:v>https://rgqualitymanagement.co.uk/quality-management-templates/</x:v>
      </x:c>
      <x:c r="O85" s="118"/>
      <x:c r="P85" s="2"/>
      <x:c r="Q85" s="2"/>
      <x:c r="R85" s="2"/>
      <x:c r="S85" s="2"/>
      <x:c r="T85" s="2"/>
      <x:c r="U85" s="2"/>
      <x:c r="V85" s="2"/>
      <x:c r="W85" s="2"/>
    </x:row>
    <x:row r="86" ht="7" customHeight="1">
      <x:c r="A86" s="4"/>
      <x:c r="B86" s="4"/>
      <x:c r="C86" s="4"/>
      <x:c r="D86" s="4"/>
      <x:c r="E86" s="2"/>
      <x:c r="F86" s="2"/>
      <x:c r="G86" s="2"/>
      <x:c r="H86" s="2"/>
      <x:c r="I86" s="2"/>
      <x:c r="J86" s="2"/>
      <x:c r="K86" s="2"/>
      <x:c r="L86" s="2"/>
      <x:c r="M86" s="2"/>
      <x:c r="N86" s="2"/>
      <x:c r="O86" s="2"/>
      <x:c r="P86" s="2"/>
      <x:c r="Q86" s="2"/>
      <x:c r="R86" s="2"/>
      <x:c r="S86" s="2"/>
      <x:c r="T86" s="2"/>
      <x:c r="U86" s="2"/>
      <x:c r="V86" s="2"/>
      <x:c r="W86" s="2"/>
    </x:row>
    <x:row r="87" ht="42" customHeight="1">
      <x:c r="A87" s="4"/>
      <x:c r="B87" s="4"/>
      <x:c r="C87" s="4"/>
      <x:c r="D87" s="4"/>
      <x:c r="E87" s="2"/>
      <x:c r="F87" s="129" t="str">
        <x:f>IF('_ENGINE'!N33="Assured","",'_ENGINE'!B33)</x:f>
        <x:v>7.4</x:v>
      </x:c>
      <x:c r="G87" s="129" t="str">
        <x:f>IF(F87="","",'_ENGINE'!C33)</x:f>
        <x:v>Communication</x:v>
      </x:c>
      <x:c r="H87" s="129" t="str">
        <x:f>IF(F87="","",'_ENGINE'!N33)</x:f>
      </x:c>
      <x:c r="I87" s="129" t="str">
        <x:f>IF(F87="","",'_ENGINE'!O33)</x:f>
      </x:c>
      <x:c r="J87" s="129" t="str">
        <x:f>IF(F87="","",'_ENGINE'!P33)</x:f>
      </x:c>
      <x:c r="K87" s="129"/>
      <x:c r="L87" s="129"/>
      <x:c r="M87" s="129"/>
      <x:c r="N87" s="129" t="str">
        <x:f>IF(F87="","",'_ENGINE'!V33)</x:f>
        <x:v>https://rgqualitymanagement.co.uk/quality-management-templates/</x:v>
      </x:c>
      <x:c r="O87" s="129"/>
      <x:c r="P87" s="2"/>
      <x:c r="Q87" s="2"/>
      <x:c r="R87" s="2"/>
      <x:c r="S87" s="2"/>
      <x:c r="T87" s="2"/>
      <x:c r="U87" s="2"/>
      <x:c r="V87" s="2"/>
      <x:c r="W87" s="2"/>
    </x:row>
    <x:row r="88" ht="7" customHeight="1">
      <x:c r="A88" s="4"/>
      <x:c r="B88" s="4"/>
      <x:c r="C88" s="4"/>
      <x:c r="D88" s="4"/>
      <x:c r="E88" s="2"/>
      <x:c r="F88" s="2"/>
      <x:c r="G88" s="2"/>
      <x:c r="H88" s="2"/>
      <x:c r="I88" s="2"/>
      <x:c r="J88" s="2"/>
      <x:c r="K88" s="2"/>
      <x:c r="L88" s="2"/>
      <x:c r="M88" s="2"/>
      <x:c r="N88" s="2"/>
      <x:c r="O88" s="2"/>
      <x:c r="P88" s="2"/>
      <x:c r="Q88" s="2"/>
      <x:c r="R88" s="2"/>
      <x:c r="S88" s="2"/>
      <x:c r="T88" s="2"/>
      <x:c r="U88" s="2"/>
      <x:c r="V88" s="2"/>
      <x:c r="W88" s="2"/>
    </x:row>
    <x:row r="89" ht="42" customHeight="1">
      <x:c r="A89" s="4"/>
      <x:c r="B89" s="4"/>
      <x:c r="C89" s="4"/>
      <x:c r="D89" s="4"/>
      <x:c r="E89" s="2"/>
      <x:c r="F89" s="118" t="str">
        <x:f>IF('_ENGINE'!N34="Assured","",'_ENGINE'!B34)</x:f>
        <x:v>7.5</x:v>
      </x:c>
      <x:c r="G89" s="118" t="str">
        <x:f>IF(F89="","",'_ENGINE'!C34)</x:f>
        <x:v>Documented information</x:v>
      </x:c>
      <x:c r="H89" s="118" t="str">
        <x:f>IF(F89="","",'_ENGINE'!N34)</x:f>
      </x:c>
      <x:c r="I89" s="118" t="str">
        <x:f>IF(F89="","",'_ENGINE'!O34)</x:f>
      </x:c>
      <x:c r="J89" s="118" t="str">
        <x:f>IF(F89="","",'_ENGINE'!P34)</x:f>
      </x:c>
      <x:c r="K89" s="118"/>
      <x:c r="L89" s="118"/>
      <x:c r="M89" s="118"/>
      <x:c r="N89" s="118" t="str">
        <x:f>IF(F89="","",'_ENGINE'!V34)</x:f>
        <x:v>https://rgqualitymanagement.co.uk/quality-management-templates/</x:v>
      </x:c>
      <x:c r="O89" s="118"/>
      <x:c r="P89" s="2"/>
      <x:c r="Q89" s="2"/>
      <x:c r="R89" s="2"/>
      <x:c r="S89" s="2"/>
      <x:c r="T89" s="2"/>
      <x:c r="U89" s="2"/>
      <x:c r="V89" s="2"/>
      <x:c r="W89" s="2"/>
    </x:row>
    <x:row r="90" ht="7" customHeight="1">
      <x:c r="A90" s="4"/>
      <x:c r="B90" s="4"/>
      <x:c r="C90" s="4"/>
      <x:c r="D90" s="4"/>
      <x:c r="E90" s="2"/>
      <x:c r="F90" s="2"/>
      <x:c r="G90" s="2"/>
      <x:c r="H90" s="2"/>
      <x:c r="I90" s="2"/>
      <x:c r="J90" s="2"/>
      <x:c r="K90" s="2"/>
      <x:c r="L90" s="2"/>
      <x:c r="M90" s="2"/>
      <x:c r="N90" s="2"/>
      <x:c r="O90" s="2"/>
      <x:c r="P90" s="2"/>
      <x:c r="Q90" s="2"/>
      <x:c r="R90" s="2"/>
      <x:c r="S90" s="2"/>
      <x:c r="T90" s="2"/>
      <x:c r="U90" s="2"/>
      <x:c r="V90" s="2"/>
      <x:c r="W90" s="2"/>
    </x:row>
    <x:row r="91" ht="42" customHeight="1">
      <x:c r="A91" s="4"/>
      <x:c r="B91" s="4"/>
      <x:c r="C91" s="4"/>
      <x:c r="D91" s="4"/>
      <x:c r="E91" s="2"/>
      <x:c r="F91" s="129" t="str">
        <x:f>IF('_ENGINE'!N35="Assured","",'_ENGINE'!B35)</x:f>
        <x:v>7.5.1</x:v>
      </x:c>
      <x:c r="G91" s="129" t="str">
        <x:f>IF(F91="","",'_ENGINE'!C35)</x:f>
        <x:v>Documented information – general</x:v>
      </x:c>
      <x:c r="H91" s="129" t="str">
        <x:f>IF(F91="","",'_ENGINE'!N35)</x:f>
      </x:c>
      <x:c r="I91" s="129" t="str">
        <x:f>IF(F91="","",'_ENGINE'!O35)</x:f>
      </x:c>
      <x:c r="J91" s="129" t="str">
        <x:f>IF(F91="","",'_ENGINE'!P35)</x:f>
      </x:c>
      <x:c r="K91" s="129"/>
      <x:c r="L91" s="129"/>
      <x:c r="M91" s="129"/>
      <x:c r="N91" s="129" t="str">
        <x:f>IF(F91="","",'_ENGINE'!V35)</x:f>
        <x:v>https://rgqualitymanagement.co.uk/quality-management-templates/</x:v>
      </x:c>
      <x:c r="O91" s="129"/>
      <x:c r="P91" s="2"/>
      <x:c r="Q91" s="2"/>
      <x:c r="R91" s="2"/>
      <x:c r="S91" s="2"/>
      <x:c r="T91" s="2"/>
      <x:c r="U91" s="2"/>
      <x:c r="V91" s="2"/>
      <x:c r="W91" s="2"/>
    </x:row>
    <x:row r="92" ht="7" customHeight="1">
      <x:c r="A92" s="4"/>
      <x:c r="B92" s="4"/>
      <x:c r="C92" s="4"/>
      <x:c r="D92" s="4"/>
      <x:c r="E92" s="2"/>
      <x:c r="F92" s="2"/>
      <x:c r="G92" s="2"/>
      <x:c r="H92" s="2"/>
      <x:c r="I92" s="2"/>
      <x:c r="J92" s="2"/>
      <x:c r="K92" s="2"/>
      <x:c r="L92" s="2"/>
      <x:c r="M92" s="2"/>
      <x:c r="N92" s="2"/>
      <x:c r="O92" s="2"/>
      <x:c r="P92" s="2"/>
      <x:c r="Q92" s="2"/>
      <x:c r="R92" s="2"/>
      <x:c r="S92" s="2"/>
      <x:c r="T92" s="2"/>
      <x:c r="U92" s="2"/>
      <x:c r="V92" s="2"/>
      <x:c r="W92" s="2"/>
    </x:row>
    <x:row r="93" ht="42" customHeight="1">
      <x:c r="A93" s="4"/>
      <x:c r="B93" s="4"/>
      <x:c r="C93" s="4"/>
      <x:c r="D93" s="4"/>
      <x:c r="E93" s="2"/>
      <x:c r="F93" s="118" t="str">
        <x:f>IF('_ENGINE'!N36="Assured","",'_ENGINE'!B36)</x:f>
        <x:v>7.5.2</x:v>
      </x:c>
      <x:c r="G93" s="118" t="str">
        <x:f>IF(F93="","",'_ENGINE'!C36)</x:f>
        <x:v>Creating and updating</x:v>
      </x:c>
      <x:c r="H93" s="118" t="str">
        <x:f>IF(F93="","",'_ENGINE'!N36)</x:f>
      </x:c>
      <x:c r="I93" s="118" t="str">
        <x:f>IF(F93="","",'_ENGINE'!O36)</x:f>
      </x:c>
      <x:c r="J93" s="118" t="str">
        <x:f>IF(F93="","",'_ENGINE'!P36)</x:f>
      </x:c>
      <x:c r="K93" s="118"/>
      <x:c r="L93" s="118"/>
      <x:c r="M93" s="118"/>
      <x:c r="N93" s="118" t="str">
        <x:f>IF(F93="","",'_ENGINE'!V36)</x:f>
        <x:v>https://rgqualitymanagement.co.uk/quality-management-templates/</x:v>
      </x:c>
      <x:c r="O93" s="118"/>
      <x:c r="P93" s="2"/>
      <x:c r="Q93" s="2"/>
      <x:c r="R93" s="2"/>
      <x:c r="S93" s="2"/>
      <x:c r="T93" s="2"/>
      <x:c r="U93" s="2"/>
      <x:c r="V93" s="2"/>
      <x:c r="W93" s="2"/>
    </x:row>
    <x:row r="94" ht="7" customHeight="1">
      <x:c r="A94" s="4"/>
      <x:c r="B94" s="4"/>
      <x:c r="C94" s="4"/>
      <x:c r="D94" s="4"/>
      <x:c r="E94" s="2"/>
      <x:c r="F94" s="2"/>
      <x:c r="G94" s="2"/>
      <x:c r="H94" s="2"/>
      <x:c r="I94" s="2"/>
      <x:c r="J94" s="2"/>
      <x:c r="K94" s="2"/>
      <x:c r="L94" s="2"/>
      <x:c r="M94" s="2"/>
      <x:c r="N94" s="2"/>
      <x:c r="O94" s="2"/>
      <x:c r="P94" s="2"/>
      <x:c r="Q94" s="2"/>
      <x:c r="R94" s="2"/>
      <x:c r="S94" s="2"/>
      <x:c r="T94" s="2"/>
      <x:c r="U94" s="2"/>
      <x:c r="V94" s="2"/>
      <x:c r="W94" s="2"/>
    </x:row>
    <x:row r="95" ht="42" customHeight="1">
      <x:c r="A95" s="4"/>
      <x:c r="B95" s="4"/>
      <x:c r="C95" s="4"/>
      <x:c r="D95" s="4"/>
      <x:c r="E95" s="2"/>
      <x:c r="F95" s="129" t="str">
        <x:f>IF('_ENGINE'!N37="Assured","",'_ENGINE'!B37)</x:f>
        <x:v>7.5.3</x:v>
      </x:c>
      <x:c r="G95" s="129" t="str">
        <x:f>IF(F95="","",'_ENGINE'!C37)</x:f>
        <x:v>Control of documented information</x:v>
      </x:c>
      <x:c r="H95" s="129" t="str">
        <x:f>IF(F95="","",'_ENGINE'!N37)</x:f>
      </x:c>
      <x:c r="I95" s="129" t="str">
        <x:f>IF(F95="","",'_ENGINE'!O37)</x:f>
      </x:c>
      <x:c r="J95" s="129" t="str">
        <x:f>IF(F95="","",'_ENGINE'!P37)</x:f>
      </x:c>
      <x:c r="K95" s="129"/>
      <x:c r="L95" s="129"/>
      <x:c r="M95" s="129"/>
      <x:c r="N95" s="129" t="str">
        <x:f>IF(F95="","",'_ENGINE'!V37)</x:f>
        <x:v>https://rgqualitymanagement.co.uk/quality-management-templates/</x:v>
      </x:c>
      <x:c r="O95" s="129"/>
      <x:c r="P95" s="2"/>
      <x:c r="Q95" s="2"/>
      <x:c r="R95" s="2"/>
      <x:c r="S95" s="2"/>
      <x:c r="T95" s="2"/>
      <x:c r="U95" s="2"/>
      <x:c r="V95" s="2"/>
      <x:c r="W95" s="2"/>
    </x:row>
    <x:row r="96" ht="7" customHeight="1">
      <x:c r="A96" s="4"/>
      <x:c r="B96" s="4"/>
      <x:c r="C96" s="4"/>
      <x:c r="D96" s="4"/>
      <x:c r="E96" s="2"/>
      <x:c r="F96" s="2"/>
      <x:c r="G96" s="2"/>
      <x:c r="H96" s="2"/>
      <x:c r="I96" s="2"/>
      <x:c r="J96" s="2"/>
      <x:c r="K96" s="2"/>
      <x:c r="L96" s="2"/>
      <x:c r="M96" s="2"/>
      <x:c r="N96" s="2"/>
      <x:c r="O96" s="2"/>
      <x:c r="P96" s="2"/>
      <x:c r="Q96" s="2"/>
      <x:c r="R96" s="2"/>
      <x:c r="S96" s="2"/>
      <x:c r="T96" s="2"/>
      <x:c r="U96" s="2"/>
      <x:c r="V96" s="2"/>
      <x:c r="W96" s="2"/>
    </x:row>
    <x:row r="97" ht="42" customHeight="1">
      <x:c r="A97" s="4"/>
      <x:c r="B97" s="4"/>
      <x:c r="C97" s="4"/>
      <x:c r="D97" s="4"/>
      <x:c r="E97" s="2"/>
      <x:c r="F97" s="118" t="str">
        <x:f>IF('_ENGINE'!N38="Assured","",'_ENGINE'!B38)</x:f>
        <x:v>7.5.3.1</x:v>
      </x:c>
      <x:c r="G97" s="118" t="str">
        <x:f>IF(F97="","",'_ENGINE'!C38)</x:f>
        <x:v>Availability and protection</x:v>
      </x:c>
      <x:c r="H97" s="118" t="str">
        <x:f>IF(F97="","",'_ENGINE'!N38)</x:f>
      </x:c>
      <x:c r="I97" s="118" t="str">
        <x:f>IF(F97="","",'_ENGINE'!O38)</x:f>
      </x:c>
      <x:c r="J97" s="118" t="str">
        <x:f>IF(F97="","",'_ENGINE'!P38)</x:f>
      </x:c>
      <x:c r="K97" s="118"/>
      <x:c r="L97" s="118"/>
      <x:c r="M97" s="118"/>
      <x:c r="N97" s="118" t="str">
        <x:f>IF(F97="","",'_ENGINE'!V38)</x:f>
        <x:v>https://rgqualitymanagement.co.uk/quality-management-templates/</x:v>
      </x:c>
      <x:c r="O97" s="118"/>
      <x:c r="P97" s="2"/>
      <x:c r="Q97" s="2"/>
      <x:c r="R97" s="2"/>
      <x:c r="S97" s="2"/>
      <x:c r="T97" s="2"/>
      <x:c r="U97" s="2"/>
      <x:c r="V97" s="2"/>
      <x:c r="W97" s="2"/>
    </x:row>
    <x:row r="98" ht="7" customHeight="1">
      <x:c r="A98" s="4"/>
      <x:c r="B98" s="4"/>
      <x:c r="C98" s="4"/>
      <x:c r="D98" s="4"/>
      <x:c r="E98" s="2"/>
      <x:c r="F98" s="2"/>
      <x:c r="G98" s="2"/>
      <x:c r="H98" s="2"/>
      <x:c r="I98" s="2"/>
      <x:c r="J98" s="2"/>
      <x:c r="K98" s="2"/>
      <x:c r="L98" s="2"/>
      <x:c r="M98" s="2"/>
      <x:c r="N98" s="2"/>
      <x:c r="O98" s="2"/>
      <x:c r="P98" s="2"/>
      <x:c r="Q98" s="2"/>
      <x:c r="R98" s="2"/>
      <x:c r="S98" s="2"/>
      <x:c r="T98" s="2"/>
      <x:c r="U98" s="2"/>
      <x:c r="V98" s="2"/>
      <x:c r="W98" s="2"/>
    </x:row>
    <x:row r="99" ht="42" customHeight="1">
      <x:c r="A99" s="4"/>
      <x:c r="B99" s="4"/>
      <x:c r="C99" s="4"/>
      <x:c r="D99" s="4"/>
      <x:c r="E99" s="2"/>
      <x:c r="F99" s="129" t="str">
        <x:f>IF('_ENGINE'!N39="Assured","",'_ENGINE'!B39)</x:f>
        <x:v>7.5.3.2</x:v>
      </x:c>
      <x:c r="G99" s="129" t="str">
        <x:f>IF(F99="","",'_ENGINE'!C39)</x:f>
        <x:v>Document control activities</x:v>
      </x:c>
      <x:c r="H99" s="129" t="str">
        <x:f>IF(F99="","",'_ENGINE'!N39)</x:f>
      </x:c>
      <x:c r="I99" s="129" t="str">
        <x:f>IF(F99="","",'_ENGINE'!O39)</x:f>
      </x:c>
      <x:c r="J99" s="129" t="str">
        <x:f>IF(F99="","",'_ENGINE'!P39)</x:f>
      </x:c>
      <x:c r="K99" s="129"/>
      <x:c r="L99" s="129"/>
      <x:c r="M99" s="129"/>
      <x:c r="N99" s="129" t="str">
        <x:f>IF(F99="","",'_ENGINE'!V39)</x:f>
        <x:v>https://rgqualitymanagement.co.uk/quality-management-templates/</x:v>
      </x:c>
      <x:c r="O99" s="129"/>
      <x:c r="P99" s="2"/>
      <x:c r="Q99" s="2"/>
      <x:c r="R99" s="2"/>
      <x:c r="S99" s="2"/>
      <x:c r="T99" s="2"/>
      <x:c r="U99" s="2"/>
      <x:c r="V99" s="2"/>
      <x:c r="W99" s="2"/>
    </x:row>
    <x:row r="100" ht="7" customHeight="1">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ht="42" customHeight="1">
      <x:c r="A101" s="4"/>
      <x:c r="B101" s="4"/>
      <x:c r="C101" s="4"/>
      <x:c r="D101" s="4"/>
      <x:c r="E101" s="2"/>
      <x:c r="F101" s="118" t="str">
        <x:f>IF('_ENGINE'!N40="Assured","",'_ENGINE'!B40)</x:f>
        <x:v>8.1</x:v>
      </x:c>
      <x:c r="G101" s="118" t="str">
        <x:f>IF(F101="","",'_ENGINE'!C40)</x:f>
        <x:v>Operational planning and control</x:v>
      </x:c>
      <x:c r="H101" s="118" t="str">
        <x:f>IF(F101="","",'_ENGINE'!N40)</x:f>
      </x:c>
      <x:c r="I101" s="118" t="str">
        <x:f>IF(F101="","",'_ENGINE'!O40)</x:f>
      </x:c>
      <x:c r="J101" s="118" t="str">
        <x:f>IF(F101="","",'_ENGINE'!P40)</x:f>
      </x:c>
      <x:c r="K101" s="118"/>
      <x:c r="L101" s="118"/>
      <x:c r="M101" s="118"/>
      <x:c r="N101" s="118" t="str">
        <x:f>IF(F101="","",'_ENGINE'!V40)</x:f>
        <x:v>https://rgqualitymanagement.co.uk/quality-plan-template/</x:v>
      </x:c>
      <x:c r="O101" s="118"/>
      <x:c r="P101" s="2"/>
      <x:c r="Q101" s="2"/>
      <x:c r="R101" s="2"/>
      <x:c r="S101" s="2"/>
      <x:c r="T101" s="2"/>
      <x:c r="U101" s="2"/>
      <x:c r="V101" s="2"/>
      <x:c r="W101" s="2"/>
    </x:row>
    <x:row r="102" ht="7" customHeight="1">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ht="42" customHeight="1">
      <x:c r="A103" s="4"/>
      <x:c r="B103" s="4"/>
      <x:c r="C103" s="4"/>
      <x:c r="D103" s="4"/>
      <x:c r="E103" s="2"/>
      <x:c r="F103" s="129" t="str">
        <x:f>IF('_ENGINE'!N41="Assured","",'_ENGINE'!B41)</x:f>
        <x:v>8.1.1</x:v>
      </x:c>
      <x:c r="G103" s="129" t="str">
        <x:f>IF(F103="","",'_ENGINE'!C41)</x:f>
        <x:v>Operational risk management</x:v>
      </x:c>
      <x:c r="H103" s="129" t="str">
        <x:f>IF(F103="","",'_ENGINE'!N41)</x:f>
      </x:c>
      <x:c r="I103" s="129" t="str">
        <x:f>IF(F103="","",'_ENGINE'!O41)</x:f>
      </x:c>
      <x:c r="J103" s="129" t="str">
        <x:f>IF(F103="","",'_ENGINE'!P41)</x:f>
      </x:c>
      <x:c r="K103" s="129"/>
      <x:c r="L103" s="129"/>
      <x:c r="M103" s="129"/>
      <x:c r="N103" s="129" t="str">
        <x:f>IF(F103="","",'_ENGINE'!V41)</x:f>
        <x:v>https://rgqualitymanagement.co.uk/quality-plan-template/</x:v>
      </x:c>
      <x:c r="O103" s="129"/>
      <x:c r="P103" s="2"/>
      <x:c r="Q103" s="2"/>
      <x:c r="R103" s="2"/>
      <x:c r="S103" s="2"/>
      <x:c r="T103" s="2"/>
      <x:c r="U103" s="2"/>
      <x:c r="V103" s="2"/>
      <x:c r="W103" s="2"/>
    </x:row>
    <x:row r="104" ht="7" customHeight="1">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ht="42" customHeight="1">
      <x:c r="A105" s="4"/>
      <x:c r="B105" s="4"/>
      <x:c r="C105" s="4"/>
      <x:c r="D105" s="4"/>
      <x:c r="E105" s="2"/>
      <x:c r="F105" s="118" t="str">
        <x:f>IF('_ENGINE'!N42="Assured","",'_ENGINE'!B42)</x:f>
        <x:v>8.1.2</x:v>
      </x:c>
      <x:c r="G105" s="118" t="str">
        <x:f>IF(F105="","",'_ENGINE'!C42)</x:f>
        <x:v>Configuration management</x:v>
      </x:c>
      <x:c r="H105" s="118" t="str">
        <x:f>IF(F105="","",'_ENGINE'!N42)</x:f>
      </x:c>
      <x:c r="I105" s="118" t="str">
        <x:f>IF(F105="","",'_ENGINE'!O42)</x:f>
      </x:c>
      <x:c r="J105" s="118" t="str">
        <x:f>IF(F105="","",'_ENGINE'!P42)</x:f>
      </x:c>
      <x:c r="K105" s="118"/>
      <x:c r="L105" s="118"/>
      <x:c r="M105" s="118"/>
      <x:c r="N105" s="118" t="str">
        <x:f>IF(F105="","",'_ENGINE'!V42)</x:f>
        <x:v>https://rgqualitymanagement.co.uk/quality-plan-template/</x:v>
      </x:c>
      <x:c r="O105" s="118"/>
      <x:c r="P105" s="2"/>
      <x:c r="Q105" s="2"/>
      <x:c r="R105" s="2"/>
      <x:c r="S105" s="2"/>
      <x:c r="T105" s="2"/>
      <x:c r="U105" s="2"/>
      <x:c r="V105" s="2"/>
      <x:c r="W105" s="2"/>
    </x:row>
    <x:row r="106" ht="7" customHeight="1">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ht="42" customHeight="1">
      <x:c r="A107" s="4"/>
      <x:c r="B107" s="4"/>
      <x:c r="C107" s="4"/>
      <x:c r="D107" s="4"/>
      <x:c r="E107" s="2"/>
      <x:c r="F107" s="129" t="str">
        <x:f>IF('_ENGINE'!N43="Assured","",'_ENGINE'!B43)</x:f>
        <x:v>8.1.3</x:v>
      </x:c>
      <x:c r="G107" s="129" t="str">
        <x:f>IF(F107="","",'_ENGINE'!C43)</x:f>
        <x:v>Product safety</x:v>
      </x:c>
      <x:c r="H107" s="129" t="str">
        <x:f>IF(F107="","",'_ENGINE'!N43)</x:f>
      </x:c>
      <x:c r="I107" s="129" t="str">
        <x:f>IF(F107="","",'_ENGINE'!O43)</x:f>
      </x:c>
      <x:c r="J107" s="129" t="str">
        <x:f>IF(F107="","",'_ENGINE'!P43)</x:f>
      </x:c>
      <x:c r="K107" s="129"/>
      <x:c r="L107" s="129"/>
      <x:c r="M107" s="129"/>
      <x:c r="N107" s="129" t="str">
        <x:f>IF(F107="","",'_ENGINE'!V43)</x:f>
        <x:v>https://rgqualitymanagement.co.uk/quality-plan-template/</x:v>
      </x:c>
      <x:c r="O107" s="129"/>
      <x:c r="P107" s="2"/>
      <x:c r="Q107" s="2"/>
      <x:c r="R107" s="2"/>
      <x:c r="S107" s="2"/>
      <x:c r="T107" s="2"/>
      <x:c r="U107" s="2"/>
      <x:c r="V107" s="2"/>
      <x:c r="W107" s="2"/>
    </x:row>
    <x:row r="108" ht="7" customHeight="1">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ht="42" customHeight="1">
      <x:c r="A109" s="4"/>
      <x:c r="B109" s="4"/>
      <x:c r="C109" s="4"/>
      <x:c r="D109" s="4"/>
      <x:c r="E109" s="2"/>
      <x:c r="F109" s="118" t="str">
        <x:f>IF('_ENGINE'!N44="Assured","",'_ENGINE'!B44)</x:f>
        <x:v>8.1.4</x:v>
      </x:c>
      <x:c r="G109" s="118" t="str">
        <x:f>IF(F109="","",'_ENGINE'!C44)</x:f>
        <x:v>Counterfeit parts prevention</x:v>
      </x:c>
      <x:c r="H109" s="118" t="str">
        <x:f>IF(F109="","",'_ENGINE'!N44)</x:f>
      </x:c>
      <x:c r="I109" s="118" t="str">
        <x:f>IF(F109="","",'_ENGINE'!O44)</x:f>
      </x:c>
      <x:c r="J109" s="118" t="str">
        <x:f>IF(F109="","",'_ENGINE'!P44)</x:f>
      </x:c>
      <x:c r="K109" s="118"/>
      <x:c r="L109" s="118"/>
      <x:c r="M109" s="118"/>
      <x:c r="N109" s="118" t="str">
        <x:f>IF(F109="","",'_ENGINE'!V44)</x:f>
        <x:v>https://rgqualitymanagement.co.uk/quality-plan-template/</x:v>
      </x:c>
      <x:c r="O109" s="118"/>
      <x:c r="P109" s="2"/>
      <x:c r="Q109" s="2"/>
      <x:c r="R109" s="2"/>
      <x:c r="S109" s="2"/>
      <x:c r="T109" s="2"/>
      <x:c r="U109" s="2"/>
      <x:c r="V109" s="2"/>
      <x:c r="W109" s="2"/>
    </x:row>
    <x:row r="110" ht="7" customHeight="1">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ht="42" customHeight="1">
      <x:c r="A111" s="4"/>
      <x:c r="B111" s="4"/>
      <x:c r="C111" s="4"/>
      <x:c r="D111" s="4"/>
      <x:c r="E111" s="2"/>
      <x:c r="F111" s="129" t="str">
        <x:f>IF('_ENGINE'!N45="Assured","",'_ENGINE'!B45)</x:f>
        <x:v>8.2</x:v>
      </x:c>
      <x:c r="G111" s="129" t="str">
        <x:f>IF(F111="","",'_ENGINE'!C45)</x:f>
        <x:v>Requirements for products and services</x:v>
      </x:c>
      <x:c r="H111" s="129" t="str">
        <x:f>IF(F111="","",'_ENGINE'!N45)</x:f>
      </x:c>
      <x:c r="I111" s="129" t="str">
        <x:f>IF(F111="","",'_ENGINE'!O45)</x:f>
      </x:c>
      <x:c r="J111" s="129" t="str">
        <x:f>IF(F111="","",'_ENGINE'!P45)</x:f>
      </x:c>
      <x:c r="K111" s="129"/>
      <x:c r="L111" s="129"/>
      <x:c r="M111" s="129"/>
      <x:c r="N111" s="129" t="str">
        <x:f>IF(F111="","",'_ENGINE'!V45)</x:f>
        <x:v>https://rgqualitymanagement.co.uk/quality-management-templates/</x:v>
      </x:c>
      <x:c r="O111" s="129"/>
      <x:c r="P111" s="2"/>
      <x:c r="Q111" s="2"/>
      <x:c r="R111" s="2"/>
      <x:c r="S111" s="2"/>
      <x:c r="T111" s="2"/>
      <x:c r="U111" s="2"/>
      <x:c r="V111" s="2"/>
      <x:c r="W111" s="2"/>
    </x:row>
    <x:row r="112" ht="7" customHeight="1">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ht="42" customHeight="1">
      <x:c r="A113" s="4"/>
      <x:c r="B113" s="4"/>
      <x:c r="C113" s="4"/>
      <x:c r="D113" s="4"/>
      <x:c r="E113" s="2"/>
      <x:c r="F113" s="118" t="str">
        <x:f>IF('_ENGINE'!N46="Assured","",'_ENGINE'!B46)</x:f>
        <x:v>8.2.1</x:v>
      </x:c>
      <x:c r="G113" s="118" t="str">
        <x:f>IF(F113="","",'_ENGINE'!C46)</x:f>
        <x:v>Customer communication</x:v>
      </x:c>
      <x:c r="H113" s="118" t="str">
        <x:f>IF(F113="","",'_ENGINE'!N46)</x:f>
      </x:c>
      <x:c r="I113" s="118" t="str">
        <x:f>IF(F113="","",'_ENGINE'!O46)</x:f>
      </x:c>
      <x:c r="J113" s="118" t="str">
        <x:f>IF(F113="","",'_ENGINE'!P46)</x:f>
      </x:c>
      <x:c r="K113" s="118"/>
      <x:c r="L113" s="118"/>
      <x:c r="M113" s="118"/>
      <x:c r="N113" s="118" t="str">
        <x:f>IF(F113="","",'_ENGINE'!V46)</x:f>
        <x:v>https://rgqualitymanagement.co.uk/quality-management-templates/</x:v>
      </x:c>
      <x:c r="O113" s="118"/>
      <x:c r="P113" s="2"/>
      <x:c r="Q113" s="2"/>
      <x:c r="R113" s="2"/>
      <x:c r="S113" s="2"/>
      <x:c r="T113" s="2"/>
      <x:c r="U113" s="2"/>
      <x:c r="V113" s="2"/>
      <x:c r="W113" s="2"/>
    </x:row>
    <x:row r="114" ht="7" customHeight="1">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ht="42" customHeight="1">
      <x:c r="A115" s="4"/>
      <x:c r="B115" s="4"/>
      <x:c r="C115" s="4"/>
      <x:c r="D115" s="4"/>
      <x:c r="E115" s="2"/>
      <x:c r="F115" s="129" t="str">
        <x:f>IF('_ENGINE'!N47="Assured","",'_ENGINE'!B47)</x:f>
        <x:v>8.2.2</x:v>
      </x:c>
      <x:c r="G115" s="129" t="str">
        <x:f>IF(F115="","",'_ENGINE'!C47)</x:f>
        <x:v>Determining requirements</x:v>
      </x:c>
      <x:c r="H115" s="129" t="str">
        <x:f>IF(F115="","",'_ENGINE'!N47)</x:f>
      </x:c>
      <x:c r="I115" s="129" t="str">
        <x:f>IF(F115="","",'_ENGINE'!O47)</x:f>
      </x:c>
      <x:c r="J115" s="129" t="str">
        <x:f>IF(F115="","",'_ENGINE'!P47)</x:f>
      </x:c>
      <x:c r="K115" s="129"/>
      <x:c r="L115" s="129"/>
      <x:c r="M115" s="129"/>
      <x:c r="N115" s="129" t="str">
        <x:f>IF(F115="","",'_ENGINE'!V47)</x:f>
        <x:v>https://rgqualitymanagement.co.uk/quality-management-templates/</x:v>
      </x:c>
      <x:c r="O115" s="129"/>
      <x:c r="P115" s="2"/>
      <x:c r="Q115" s="2"/>
      <x:c r="R115" s="2"/>
      <x:c r="S115" s="2"/>
      <x:c r="T115" s="2"/>
      <x:c r="U115" s="2"/>
      <x:c r="V115" s="2"/>
      <x:c r="W115" s="2"/>
    </x:row>
    <x:row r="116" ht="7" customHeight="1">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ht="42" customHeight="1">
      <x:c r="A117" s="4"/>
      <x:c r="B117" s="4"/>
      <x:c r="C117" s="4"/>
      <x:c r="D117" s="4"/>
      <x:c r="E117" s="2"/>
      <x:c r="F117" s="118" t="str">
        <x:f>IF('_ENGINE'!N48="Assured","",'_ENGINE'!B48)</x:f>
        <x:v>8.2.3</x:v>
      </x:c>
      <x:c r="G117" s="118" t="str">
        <x:f>IF(F117="","",'_ENGINE'!C48)</x:f>
        <x:v>Review of requirements</x:v>
      </x:c>
      <x:c r="H117" s="118" t="str">
        <x:f>IF(F117="","",'_ENGINE'!N48)</x:f>
      </x:c>
      <x:c r="I117" s="118" t="str">
        <x:f>IF(F117="","",'_ENGINE'!O48)</x:f>
      </x:c>
      <x:c r="J117" s="118" t="str">
        <x:f>IF(F117="","",'_ENGINE'!P48)</x:f>
      </x:c>
      <x:c r="K117" s="118"/>
      <x:c r="L117" s="118"/>
      <x:c r="M117" s="118"/>
      <x:c r="N117" s="118" t="str">
        <x:f>IF(F117="","",'_ENGINE'!V48)</x:f>
        <x:v>https://rgqualitymanagement.co.uk/quality-management-templates/</x:v>
      </x:c>
      <x:c r="O117" s="118"/>
      <x:c r="P117" s="2"/>
      <x:c r="Q117" s="2"/>
      <x:c r="R117" s="2"/>
      <x:c r="S117" s="2"/>
      <x:c r="T117" s="2"/>
      <x:c r="U117" s="2"/>
      <x:c r="V117" s="2"/>
      <x:c r="W117" s="2"/>
    </x:row>
    <x:row r="118" ht="7" customHeight="1">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ht="42" customHeight="1">
      <x:c r="A119" s="4"/>
      <x:c r="B119" s="4"/>
      <x:c r="C119" s="4"/>
      <x:c r="D119" s="4"/>
      <x:c r="E119" s="2"/>
      <x:c r="F119" s="129" t="str">
        <x:f>IF('_ENGINE'!N49="Assured","",'_ENGINE'!B49)</x:f>
        <x:v>8.2.3.1</x:v>
      </x:c>
      <x:c r="G119" s="129" t="str">
        <x:f>IF(F119="","",'_ENGINE'!C49)</x:f>
        <x:v>Ability to meet requirements</x:v>
      </x:c>
      <x:c r="H119" s="129" t="str">
        <x:f>IF(F119="","",'_ENGINE'!N49)</x:f>
      </x:c>
      <x:c r="I119" s="129" t="str">
        <x:f>IF(F119="","",'_ENGINE'!O49)</x:f>
      </x:c>
      <x:c r="J119" s="129" t="str">
        <x:f>IF(F119="","",'_ENGINE'!P49)</x:f>
      </x:c>
      <x:c r="K119" s="129"/>
      <x:c r="L119" s="129"/>
      <x:c r="M119" s="129"/>
      <x:c r="N119" s="129" t="str">
        <x:f>IF(F119="","",'_ENGINE'!V49)</x:f>
        <x:v>https://rgqualitymanagement.co.uk/quality-management-templates/</x:v>
      </x:c>
      <x:c r="O119" s="129"/>
      <x:c r="P119" s="2"/>
      <x:c r="Q119" s="2"/>
      <x:c r="R119" s="2"/>
      <x:c r="S119" s="2"/>
      <x:c r="T119" s="2"/>
      <x:c r="U119" s="2"/>
      <x:c r="V119" s="2"/>
      <x:c r="W119" s="2"/>
    </x:row>
    <x:row r="120" ht="7" customHeight="1">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ht="42" customHeight="1">
      <x:c r="A121" s="4"/>
      <x:c r="B121" s="4"/>
      <x:c r="C121" s="4"/>
      <x:c r="D121" s="4"/>
      <x:c r="E121" s="2"/>
      <x:c r="F121" s="118" t="str">
        <x:f>IF('_ENGINE'!N50="Assured","",'_ENGINE'!B50)</x:f>
        <x:v>8.2.3.2</x:v>
      </x:c>
      <x:c r="G121" s="118" t="str">
        <x:f>IF(F121="","",'_ENGINE'!C50)</x:f>
        <x:v>Requirement-review records</x:v>
      </x:c>
      <x:c r="H121" s="118" t="str">
        <x:f>IF(F121="","",'_ENGINE'!N50)</x:f>
      </x:c>
      <x:c r="I121" s="118" t="str">
        <x:f>IF(F121="","",'_ENGINE'!O50)</x:f>
      </x:c>
      <x:c r="J121" s="118" t="str">
        <x:f>IF(F121="","",'_ENGINE'!P50)</x:f>
      </x:c>
      <x:c r="K121" s="118"/>
      <x:c r="L121" s="118"/>
      <x:c r="M121" s="118"/>
      <x:c r="N121" s="118" t="str">
        <x:f>IF(F121="","",'_ENGINE'!V50)</x:f>
        <x:v>https://rgqualitymanagement.co.uk/quality-management-templates/</x:v>
      </x:c>
      <x:c r="O121" s="118"/>
      <x:c r="P121" s="2"/>
      <x:c r="Q121" s="2"/>
      <x:c r="R121" s="2"/>
      <x:c r="S121" s="2"/>
      <x:c r="T121" s="2"/>
      <x:c r="U121" s="2"/>
      <x:c r="V121" s="2"/>
      <x:c r="W121" s="2"/>
    </x:row>
    <x:row r="122" ht="7" customHeight="1">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ht="42" customHeight="1">
      <x:c r="A123" s="4"/>
      <x:c r="B123" s="4"/>
      <x:c r="C123" s="4"/>
      <x:c r="D123" s="4"/>
      <x:c r="E123" s="2"/>
      <x:c r="F123" s="129" t="str">
        <x:f>IF('_ENGINE'!N51="Assured","",'_ENGINE'!B51)</x:f>
        <x:v>8.2.4</x:v>
      </x:c>
      <x:c r="G123" s="129" t="str">
        <x:f>IF(F123="","",'_ENGINE'!C51)</x:f>
        <x:v>Changes to requirements</x:v>
      </x:c>
      <x:c r="H123" s="129" t="str">
        <x:f>IF(F123="","",'_ENGINE'!N51)</x:f>
      </x:c>
      <x:c r="I123" s="129" t="str">
        <x:f>IF(F123="","",'_ENGINE'!O51)</x:f>
      </x:c>
      <x:c r="J123" s="129" t="str">
        <x:f>IF(F123="","",'_ENGINE'!P51)</x:f>
      </x:c>
      <x:c r="K123" s="129"/>
      <x:c r="L123" s="129"/>
      <x:c r="M123" s="129"/>
      <x:c r="N123" s="129" t="str">
        <x:f>IF(F123="","",'_ENGINE'!V51)</x:f>
        <x:v>https://rgqualitymanagement.co.uk/quality-management-templates/</x:v>
      </x:c>
      <x:c r="O123" s="129"/>
      <x:c r="P123" s="2"/>
      <x:c r="Q123" s="2"/>
      <x:c r="R123" s="2"/>
      <x:c r="S123" s="2"/>
      <x:c r="T123" s="2"/>
      <x:c r="U123" s="2"/>
      <x:c r="V123" s="2"/>
      <x:c r="W123" s="2"/>
    </x:row>
    <x:row r="124" ht="7" customHeight="1">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ht="42" customHeight="1">
      <x:c r="A125" s="4"/>
      <x:c r="B125" s="4"/>
      <x:c r="C125" s="4"/>
      <x:c r="D125" s="4"/>
      <x:c r="E125" s="2"/>
      <x:c r="F125" s="118" t="str">
        <x:f>IF('_ENGINE'!N52="Assured","",'_ENGINE'!B52)</x:f>
        <x:v>8.3</x:v>
      </x:c>
      <x:c r="G125" s="118" t="str">
        <x:f>IF(F125="","",'_ENGINE'!C52)</x:f>
        <x:v>Design and development</x:v>
      </x:c>
      <x:c r="H125" s="118" t="str">
        <x:f>IF(F125="","",'_ENGINE'!N52)</x:f>
      </x:c>
      <x:c r="I125" s="118" t="str">
        <x:f>IF(F125="","",'_ENGINE'!O52)</x:f>
      </x:c>
      <x:c r="J125" s="118" t="str">
        <x:f>IF(F125="","",'_ENGINE'!P52)</x:f>
      </x:c>
      <x:c r="K125" s="118"/>
      <x:c r="L125" s="118"/>
      <x:c r="M125" s="118"/>
      <x:c r="N125" s="118" t="str">
        <x:f>IF(F125="","",'_ENGINE'!V52)</x:f>
        <x:v>https://rgqualitymanagement.co.uk/quality-management-templates/</x:v>
      </x:c>
      <x:c r="O125" s="118"/>
      <x:c r="P125" s="2"/>
      <x:c r="Q125" s="2"/>
      <x:c r="R125" s="2"/>
      <x:c r="S125" s="2"/>
      <x:c r="T125" s="2"/>
      <x:c r="U125" s="2"/>
      <x:c r="V125" s="2"/>
      <x:c r="W125" s="2"/>
    </x:row>
    <x:row r="126" ht="7" customHeight="1">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ht="42" customHeight="1">
      <x:c r="A127" s="4"/>
      <x:c r="B127" s="4"/>
      <x:c r="C127" s="4"/>
      <x:c r="D127" s="4"/>
      <x:c r="E127" s="2"/>
      <x:c r="F127" s="129" t="str">
        <x:f>IF('_ENGINE'!N53="Assured","",'_ENGINE'!B53)</x:f>
        <x:v>8.3.1</x:v>
      </x:c>
      <x:c r="G127" s="129" t="str">
        <x:f>IF(F127="","",'_ENGINE'!C53)</x:f>
        <x:v>Design – general</x:v>
      </x:c>
      <x:c r="H127" s="129" t="str">
        <x:f>IF(F127="","",'_ENGINE'!N53)</x:f>
      </x:c>
      <x:c r="I127" s="129" t="str">
        <x:f>IF(F127="","",'_ENGINE'!O53)</x:f>
      </x:c>
      <x:c r="J127" s="129" t="str">
        <x:f>IF(F127="","",'_ENGINE'!P53)</x:f>
      </x:c>
      <x:c r="K127" s="129"/>
      <x:c r="L127" s="129"/>
      <x:c r="M127" s="129"/>
      <x:c r="N127" s="129" t="str">
        <x:f>IF(F127="","",'_ENGINE'!V53)</x:f>
        <x:v>https://rgqualitymanagement.co.uk/quality-management-templates/</x:v>
      </x:c>
      <x:c r="O127" s="129"/>
      <x:c r="P127" s="2"/>
      <x:c r="Q127" s="2"/>
      <x:c r="R127" s="2"/>
      <x:c r="S127" s="2"/>
      <x:c r="T127" s="2"/>
      <x:c r="U127" s="2"/>
      <x:c r="V127" s="2"/>
      <x:c r="W127" s="2"/>
    </x:row>
    <x:row r="128" ht="7" customHeight="1">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ht="42" customHeight="1">
      <x:c r="A129" s="4"/>
      <x:c r="B129" s="4"/>
      <x:c r="C129" s="4"/>
      <x:c r="D129" s="4"/>
      <x:c r="E129" s="2"/>
      <x:c r="F129" s="118" t="str">
        <x:f>IF('_ENGINE'!N54="Assured","",'_ENGINE'!B54)</x:f>
        <x:v>8.3.2</x:v>
      </x:c>
      <x:c r="G129" s="118" t="str">
        <x:f>IF(F129="","",'_ENGINE'!C54)</x:f>
        <x:v>Design planning</x:v>
      </x:c>
      <x:c r="H129" s="118" t="str">
        <x:f>IF(F129="","",'_ENGINE'!N54)</x:f>
      </x:c>
      <x:c r="I129" s="118" t="str">
        <x:f>IF(F129="","",'_ENGINE'!O54)</x:f>
      </x:c>
      <x:c r="J129" s="118" t="str">
        <x:f>IF(F129="","",'_ENGINE'!P54)</x:f>
      </x:c>
      <x:c r="K129" s="118"/>
      <x:c r="L129" s="118"/>
      <x:c r="M129" s="118"/>
      <x:c r="N129" s="118" t="str">
        <x:f>IF(F129="","",'_ENGINE'!V54)</x:f>
        <x:v>https://rgqualitymanagement.co.uk/quality-management-templates/</x:v>
      </x:c>
      <x:c r="O129" s="118"/>
      <x:c r="P129" s="2"/>
      <x:c r="Q129" s="2"/>
      <x:c r="R129" s="2"/>
      <x:c r="S129" s="2"/>
      <x:c r="T129" s="2"/>
      <x:c r="U129" s="2"/>
      <x:c r="V129" s="2"/>
      <x:c r="W129" s="2"/>
    </x:row>
    <x:row r="130" ht="7" customHeight="1">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ht="42" customHeight="1">
      <x:c r="A131" s="4"/>
      <x:c r="B131" s="4"/>
      <x:c r="C131" s="4"/>
      <x:c r="D131" s="4"/>
      <x:c r="E131" s="2"/>
      <x:c r="F131" s="129" t="str">
        <x:f>IF('_ENGINE'!N55="Assured","",'_ENGINE'!B55)</x:f>
        <x:v>8.3.3</x:v>
      </x:c>
      <x:c r="G131" s="129" t="str">
        <x:f>IF(F131="","",'_ENGINE'!C55)</x:f>
        <x:v>Design inputs</x:v>
      </x:c>
      <x:c r="H131" s="129" t="str">
        <x:f>IF(F131="","",'_ENGINE'!N55)</x:f>
      </x:c>
      <x:c r="I131" s="129" t="str">
        <x:f>IF(F131="","",'_ENGINE'!O55)</x:f>
      </x:c>
      <x:c r="J131" s="129" t="str">
        <x:f>IF(F131="","",'_ENGINE'!P55)</x:f>
      </x:c>
      <x:c r="K131" s="129"/>
      <x:c r="L131" s="129"/>
      <x:c r="M131" s="129"/>
      <x:c r="N131" s="129" t="str">
        <x:f>IF(F131="","",'_ENGINE'!V55)</x:f>
        <x:v>https://rgqualitymanagement.co.uk/quality-management-templates/</x:v>
      </x:c>
      <x:c r="O131" s="129"/>
      <x:c r="P131" s="2"/>
      <x:c r="Q131" s="2"/>
      <x:c r="R131" s="2"/>
      <x:c r="S131" s="2"/>
      <x:c r="T131" s="2"/>
      <x:c r="U131" s="2"/>
      <x:c r="V131" s="2"/>
      <x:c r="W131" s="2"/>
    </x:row>
    <x:row r="132" ht="7" customHeight="1">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ht="42" customHeight="1">
      <x:c r="A133" s="4"/>
      <x:c r="B133" s="4"/>
      <x:c r="C133" s="4"/>
      <x:c r="D133" s="4"/>
      <x:c r="E133" s="2"/>
      <x:c r="F133" s="118" t="str">
        <x:f>IF('_ENGINE'!N56="Assured","",'_ENGINE'!B56)</x:f>
        <x:v>8.3.4</x:v>
      </x:c>
      <x:c r="G133" s="118" t="str">
        <x:f>IF(F133="","",'_ENGINE'!C56)</x:f>
        <x:v>Design controls</x:v>
      </x:c>
      <x:c r="H133" s="118" t="str">
        <x:f>IF(F133="","",'_ENGINE'!N56)</x:f>
      </x:c>
      <x:c r="I133" s="118" t="str">
        <x:f>IF(F133="","",'_ENGINE'!O56)</x:f>
      </x:c>
      <x:c r="J133" s="118" t="str">
        <x:f>IF(F133="","",'_ENGINE'!P56)</x:f>
      </x:c>
      <x:c r="K133" s="118"/>
      <x:c r="L133" s="118"/>
      <x:c r="M133" s="118"/>
      <x:c r="N133" s="118" t="str">
        <x:f>IF(F133="","",'_ENGINE'!V56)</x:f>
        <x:v>https://rgqualitymanagement.co.uk/quality-management-templates/</x:v>
      </x:c>
      <x:c r="O133" s="118"/>
      <x:c r="P133" s="2"/>
      <x:c r="Q133" s="2"/>
      <x:c r="R133" s="2"/>
      <x:c r="S133" s="2"/>
      <x:c r="T133" s="2"/>
      <x:c r="U133" s="2"/>
      <x:c r="V133" s="2"/>
      <x:c r="W133" s="2"/>
    </x:row>
    <x:row r="134" ht="7" customHeight="1">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ht="42" customHeight="1">
      <x:c r="A135" s="4"/>
      <x:c r="B135" s="4"/>
      <x:c r="C135" s="4"/>
      <x:c r="D135" s="4"/>
      <x:c r="E135" s="2"/>
      <x:c r="F135" s="129" t="str">
        <x:f>IF('_ENGINE'!N57="Assured","",'_ENGINE'!B57)</x:f>
        <x:v>8.3.4.1</x:v>
      </x:c>
      <x:c r="G135" s="129" t="str">
        <x:f>IF(F135="","",'_ENGINE'!C57)</x:f>
        <x:v>Verification and validation testing</x:v>
      </x:c>
      <x:c r="H135" s="129" t="str">
        <x:f>IF(F135="","",'_ENGINE'!N57)</x:f>
      </x:c>
      <x:c r="I135" s="129" t="str">
        <x:f>IF(F135="","",'_ENGINE'!O57)</x:f>
      </x:c>
      <x:c r="J135" s="129" t="str">
        <x:f>IF(F135="","",'_ENGINE'!P57)</x:f>
      </x:c>
      <x:c r="K135" s="129"/>
      <x:c r="L135" s="129"/>
      <x:c r="M135" s="129"/>
      <x:c r="N135" s="129" t="str">
        <x:f>IF(F135="","",'_ENGINE'!V57)</x:f>
        <x:v>https://rgqualitymanagement.co.uk/quality-management-templates/</x:v>
      </x:c>
      <x:c r="O135" s="129"/>
      <x:c r="P135" s="2"/>
      <x:c r="Q135" s="2"/>
      <x:c r="R135" s="2"/>
      <x:c r="S135" s="2"/>
      <x:c r="T135" s="2"/>
      <x:c r="U135" s="2"/>
      <x:c r="V135" s="2"/>
      <x:c r="W135" s="2"/>
    </x:row>
    <x:row r="136" ht="7" customHeight="1">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ht="42" customHeight="1">
      <x:c r="A137" s="4"/>
      <x:c r="B137" s="4"/>
      <x:c r="C137" s="4"/>
      <x:c r="D137" s="4"/>
      <x:c r="E137" s="2"/>
      <x:c r="F137" s="118" t="str">
        <x:f>IF('_ENGINE'!N58="Assured","",'_ENGINE'!B58)</x:f>
        <x:v>8.3.5</x:v>
      </x:c>
      <x:c r="G137" s="118" t="str">
        <x:f>IF(F137="","",'_ENGINE'!C58)</x:f>
        <x:v>Design outputs</x:v>
      </x:c>
      <x:c r="H137" s="118" t="str">
        <x:f>IF(F137="","",'_ENGINE'!N58)</x:f>
      </x:c>
      <x:c r="I137" s="118" t="str">
        <x:f>IF(F137="","",'_ENGINE'!O58)</x:f>
      </x:c>
      <x:c r="J137" s="118" t="str">
        <x:f>IF(F137="","",'_ENGINE'!P58)</x:f>
      </x:c>
      <x:c r="K137" s="118"/>
      <x:c r="L137" s="118"/>
      <x:c r="M137" s="118"/>
      <x:c r="N137" s="118" t="str">
        <x:f>IF(F137="","",'_ENGINE'!V58)</x:f>
        <x:v>https://rgqualitymanagement.co.uk/quality-management-templates/</x:v>
      </x:c>
      <x:c r="O137" s="118"/>
      <x:c r="P137" s="2"/>
      <x:c r="Q137" s="2"/>
      <x:c r="R137" s="2"/>
      <x:c r="S137" s="2"/>
      <x:c r="T137" s="2"/>
      <x:c r="U137" s="2"/>
      <x:c r="V137" s="2"/>
      <x:c r="W137" s="2"/>
    </x:row>
    <x:row r="138" ht="7" customHeight="1">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ht="42" customHeight="1">
      <x:c r="A139" s="4"/>
      <x:c r="B139" s="4"/>
      <x:c r="C139" s="4"/>
      <x:c r="D139" s="4"/>
      <x:c r="E139" s="2"/>
      <x:c r="F139" s="129" t="str">
        <x:f>IF('_ENGINE'!N59="Assured","",'_ENGINE'!B59)</x:f>
        <x:v>8.3.6</x:v>
      </x:c>
      <x:c r="G139" s="129" t="str">
        <x:f>IF(F139="","",'_ENGINE'!C59)</x:f>
        <x:v>Design changes</x:v>
      </x:c>
      <x:c r="H139" s="129" t="str">
        <x:f>IF(F139="","",'_ENGINE'!N59)</x:f>
      </x:c>
      <x:c r="I139" s="129" t="str">
        <x:f>IF(F139="","",'_ENGINE'!O59)</x:f>
      </x:c>
      <x:c r="J139" s="129" t="str">
        <x:f>IF(F139="","",'_ENGINE'!P59)</x:f>
      </x:c>
      <x:c r="K139" s="129"/>
      <x:c r="L139" s="129"/>
      <x:c r="M139" s="129"/>
      <x:c r="N139" s="129" t="str">
        <x:f>IF(F139="","",'_ENGINE'!V59)</x:f>
        <x:v>https://rgqualitymanagement.co.uk/quality-management-templates/</x:v>
      </x:c>
      <x:c r="O139" s="129"/>
      <x:c r="P139" s="2"/>
      <x:c r="Q139" s="2"/>
      <x:c r="R139" s="2"/>
      <x:c r="S139" s="2"/>
      <x:c r="T139" s="2"/>
      <x:c r="U139" s="2"/>
      <x:c r="V139" s="2"/>
      <x:c r="W139" s="2"/>
    </x:row>
    <x:row r="140" ht="7" customHeight="1">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row r="141" ht="42" customHeight="1">
      <x:c r="F141" s="118" t="str">
        <x:f>IF('_ENGINE'!N60="Assured","",'_ENGINE'!B60)</x:f>
        <x:v>8.4</x:v>
      </x:c>
      <x:c r="G141" s="118" t="str">
        <x:f>IF(F141="","",'_ENGINE'!C60)</x:f>
        <x:v>External provision</x:v>
      </x:c>
      <x:c r="H141" s="118" t="str">
        <x:f>IF(F141="","",'_ENGINE'!N60)</x:f>
      </x:c>
      <x:c r="I141" s="118" t="str">
        <x:f>IF(F141="","",'_ENGINE'!O60)</x:f>
      </x:c>
      <x:c r="J141" s="118" t="str">
        <x:f>IF(F141="","",'_ENGINE'!P60)</x:f>
      </x:c>
      <x:c r="K141" s="118"/>
      <x:c r="L141" s="118"/>
      <x:c r="M141" s="118"/>
      <x:c r="N141" s="118" t="str">
        <x:f>IF(F141="","",'_ENGINE'!V60)</x:f>
        <x:v>https://rgqualitymanagement.co.uk/supplier-quality-support/</x:v>
      </x:c>
      <x:c r="O141" s="118"/>
    </x:row>
    <x:row r="142" ht="7" customHeight="1">
      <x:c r="F142" s="2"/>
      <x:c r="G142" s="2"/>
      <x:c r="H142" s="2"/>
      <x:c r="I142" s="2"/>
      <x:c r="J142" s="2"/>
      <x:c r="K142" s="2"/>
      <x:c r="L142" s="2"/>
      <x:c r="M142" s="2"/>
      <x:c r="N142" s="2"/>
      <x:c r="O142" s="2"/>
    </x:row>
    <x:row r="143" ht="42" customHeight="1">
      <x:c r="F143" s="129" t="str">
        <x:f>IF('_ENGINE'!N61="Assured","",'_ENGINE'!B61)</x:f>
        <x:v>8.4.1</x:v>
      </x:c>
      <x:c r="G143" s="129" t="str">
        <x:f>IF(F143="","",'_ENGINE'!C61)</x:f>
        <x:v>External provision – general</x:v>
      </x:c>
      <x:c r="H143" s="129" t="str">
        <x:f>IF(F143="","",'_ENGINE'!N61)</x:f>
      </x:c>
      <x:c r="I143" s="129" t="str">
        <x:f>IF(F143="","",'_ENGINE'!O61)</x:f>
      </x:c>
      <x:c r="J143" s="129" t="str">
        <x:f>IF(F143="","",'_ENGINE'!P61)</x:f>
      </x:c>
      <x:c r="K143" s="129"/>
      <x:c r="L143" s="129"/>
      <x:c r="M143" s="129"/>
      <x:c r="N143" s="129" t="str">
        <x:f>IF(F143="","",'_ENGINE'!V61)</x:f>
        <x:v>https://rgqualitymanagement.co.uk/supplier-quality-support/</x:v>
      </x:c>
      <x:c r="O143" s="129"/>
    </x:row>
    <x:row r="144" ht="7" customHeight="1">
      <x:c r="F144" s="2"/>
      <x:c r="G144" s="2"/>
      <x:c r="H144" s="2"/>
      <x:c r="I144" s="2"/>
      <x:c r="J144" s="2"/>
      <x:c r="K144" s="2"/>
      <x:c r="L144" s="2"/>
      <x:c r="M144" s="2"/>
      <x:c r="N144" s="2"/>
      <x:c r="O144" s="2"/>
    </x:row>
    <x:row r="145" ht="42" customHeight="1">
      <x:c r="F145" s="118" t="str">
        <x:f>IF('_ENGINE'!N62="Assured","",'_ENGINE'!B62)</x:f>
        <x:v>8.4.1.1</x:v>
      </x:c>
      <x:c r="G145" s="118" t="str">
        <x:f>IF(F145="","",'_ENGINE'!C62)</x:f>
        <x:v>External-provider controls</x:v>
      </x:c>
      <x:c r="H145" s="118" t="str">
        <x:f>IF(F145="","",'_ENGINE'!N62)</x:f>
      </x:c>
      <x:c r="I145" s="118" t="str">
        <x:f>IF(F145="","",'_ENGINE'!O62)</x:f>
      </x:c>
      <x:c r="J145" s="118" t="str">
        <x:f>IF(F145="","",'_ENGINE'!P62)</x:f>
      </x:c>
      <x:c r="K145" s="118"/>
      <x:c r="L145" s="118"/>
      <x:c r="M145" s="118"/>
      <x:c r="N145" s="118" t="str">
        <x:f>IF(F145="","",'_ENGINE'!V62)</x:f>
        <x:v>https://rgqualitymanagement.co.uk/supplier-quality-support/</x:v>
      </x:c>
      <x:c r="O145" s="118"/>
    </x:row>
    <x:row r="146" ht="7" customHeight="1">
      <x:c r="F146" s="2"/>
      <x:c r="G146" s="2"/>
      <x:c r="H146" s="2"/>
      <x:c r="I146" s="2"/>
      <x:c r="J146" s="2"/>
      <x:c r="K146" s="2"/>
      <x:c r="L146" s="2"/>
      <x:c r="M146" s="2"/>
      <x:c r="N146" s="2"/>
      <x:c r="O146" s="2"/>
    </x:row>
    <x:row r="147" ht="42" customHeight="1">
      <x:c r="F147" s="129" t="str">
        <x:f>IF('_ENGINE'!N63="Assured","",'_ENGINE'!B63)</x:f>
        <x:v>8.4.2</x:v>
      </x:c>
      <x:c r="G147" s="129" t="str">
        <x:f>IF(F147="","",'_ENGINE'!C63)</x:f>
        <x:v>Type and extent of control</x:v>
      </x:c>
      <x:c r="H147" s="129" t="str">
        <x:f>IF(F147="","",'_ENGINE'!N63)</x:f>
      </x:c>
      <x:c r="I147" s="129" t="str">
        <x:f>IF(F147="","",'_ENGINE'!O63)</x:f>
      </x:c>
      <x:c r="J147" s="129" t="str">
        <x:f>IF(F147="","",'_ENGINE'!P63)</x:f>
      </x:c>
      <x:c r="K147" s="129"/>
      <x:c r="L147" s="129"/>
      <x:c r="M147" s="129"/>
      <x:c r="N147" s="129" t="str">
        <x:f>IF(F147="","",'_ENGINE'!V63)</x:f>
        <x:v>https://rgqualitymanagement.co.uk/quality-management-templates/</x:v>
      </x:c>
      <x:c r="O147" s="129"/>
    </x:row>
    <x:row r="148" ht="7" customHeight="1">
      <x:c r="F148" s="2"/>
      <x:c r="G148" s="2"/>
      <x:c r="H148" s="2"/>
      <x:c r="I148" s="2"/>
      <x:c r="J148" s="2"/>
      <x:c r="K148" s="2"/>
      <x:c r="L148" s="2"/>
      <x:c r="M148" s="2"/>
      <x:c r="N148" s="2"/>
      <x:c r="O148" s="2"/>
    </x:row>
    <x:row r="149" ht="42" customHeight="1">
      <x:c r="F149" s="118" t="str">
        <x:f>IF('_ENGINE'!N64="Assured","",'_ENGINE'!B64)</x:f>
        <x:v>8.4.3</x:v>
      </x:c>
      <x:c r="G149" s="118" t="str">
        <x:f>IF(F149="","",'_ENGINE'!C64)</x:f>
        <x:v>Information for external providers</x:v>
      </x:c>
      <x:c r="H149" s="118" t="str">
        <x:f>IF(F149="","",'_ENGINE'!N64)</x:f>
      </x:c>
      <x:c r="I149" s="118" t="str">
        <x:f>IF(F149="","",'_ENGINE'!O64)</x:f>
      </x:c>
      <x:c r="J149" s="118" t="str">
        <x:f>IF(F149="","",'_ENGINE'!P64)</x:f>
      </x:c>
      <x:c r="K149" s="118"/>
      <x:c r="L149" s="118"/>
      <x:c r="M149" s="118"/>
      <x:c r="N149" s="118" t="str">
        <x:f>IF(F149="","",'_ENGINE'!V64)</x:f>
        <x:v>https://rgqualitymanagement.co.uk/supplier-quality-support/</x:v>
      </x:c>
      <x:c r="O149" s="118"/>
    </x:row>
    <x:row r="150" ht="7" customHeight="1">
      <x:c r="F150" s="2"/>
      <x:c r="G150" s="2"/>
      <x:c r="H150" s="2"/>
      <x:c r="I150" s="2"/>
      <x:c r="J150" s="2"/>
      <x:c r="K150" s="2"/>
      <x:c r="L150" s="2"/>
      <x:c r="M150" s="2"/>
      <x:c r="N150" s="2"/>
      <x:c r="O150" s="2"/>
    </x:row>
    <x:row r="151" ht="42" customHeight="1">
      <x:c r="F151" s="129" t="str">
        <x:f>IF('_ENGINE'!N65="Assured","",'_ENGINE'!B65)</x:f>
        <x:v>8.5</x:v>
      </x:c>
      <x:c r="G151" s="129" t="str">
        <x:f>IF(F151="","",'_ENGINE'!C65)</x:f>
        <x:v>Production and service provision</x:v>
      </x:c>
      <x:c r="H151" s="129" t="str">
        <x:f>IF(F151="","",'_ENGINE'!N65)</x:f>
      </x:c>
      <x:c r="I151" s="129" t="str">
        <x:f>IF(F151="","",'_ENGINE'!O65)</x:f>
      </x:c>
      <x:c r="J151" s="129" t="str">
        <x:f>IF(F151="","",'_ENGINE'!P65)</x:f>
      </x:c>
      <x:c r="K151" s="129"/>
      <x:c r="L151" s="129"/>
      <x:c r="M151" s="129"/>
      <x:c r="N151" s="129" t="str">
        <x:f>IF(F151="","",'_ENGINE'!V65)</x:f>
        <x:v>https://rgqualitymanagement.co.uk/quality-management-templates/</x:v>
      </x:c>
      <x:c r="O151" s="129"/>
    </x:row>
    <x:row r="152" ht="7" customHeight="1">
      <x:c r="F152" s="2"/>
      <x:c r="G152" s="2"/>
      <x:c r="H152" s="2"/>
      <x:c r="I152" s="2"/>
      <x:c r="J152" s="2"/>
      <x:c r="K152" s="2"/>
      <x:c r="L152" s="2"/>
      <x:c r="M152" s="2"/>
      <x:c r="N152" s="2"/>
      <x:c r="O152" s="2"/>
    </x:row>
    <x:row r="153" ht="42" customHeight="1">
      <x:c r="F153" s="118" t="str">
        <x:f>IF('_ENGINE'!N66="Assured","",'_ENGINE'!B66)</x:f>
        <x:v>8.5.1</x:v>
      </x:c>
      <x:c r="G153" s="118" t="str">
        <x:f>IF(F153="","",'_ENGINE'!C66)</x:f>
        <x:v>Controlled production/service provision</x:v>
      </x:c>
      <x:c r="H153" s="118" t="str">
        <x:f>IF(F153="","",'_ENGINE'!N66)</x:f>
      </x:c>
      <x:c r="I153" s="118" t="str">
        <x:f>IF(F153="","",'_ENGINE'!O66)</x:f>
      </x:c>
      <x:c r="J153" s="118" t="str">
        <x:f>IF(F153="","",'_ENGINE'!P66)</x:f>
      </x:c>
      <x:c r="K153" s="118"/>
      <x:c r="L153" s="118"/>
      <x:c r="M153" s="118"/>
      <x:c r="N153" s="118" t="str">
        <x:f>IF(F153="","",'_ENGINE'!V66)</x:f>
        <x:v>https://rgqualitymanagement.co.uk/quality-management-templates/</x:v>
      </x:c>
      <x:c r="O153" s="118"/>
    </x:row>
    <x:row r="154" ht="7" customHeight="1">
      <x:c r="F154" s="2"/>
      <x:c r="G154" s="2"/>
      <x:c r="H154" s="2"/>
      <x:c r="I154" s="2"/>
      <x:c r="J154" s="2"/>
      <x:c r="K154" s="2"/>
      <x:c r="L154" s="2"/>
      <x:c r="M154" s="2"/>
      <x:c r="N154" s="2"/>
      <x:c r="O154" s="2"/>
    </x:row>
    <x:row r="155" ht="42" customHeight="1">
      <x:c r="F155" s="129" t="str">
        <x:f>IF('_ENGINE'!N67="Assured","",'_ENGINE'!B67)</x:f>
        <x:v>8.5.2</x:v>
      </x:c>
      <x:c r="G155" s="129" t="str">
        <x:f>IF(F155="","",'_ENGINE'!C67)</x:f>
        <x:v>Identification and traceability</x:v>
      </x:c>
      <x:c r="H155" s="129" t="str">
        <x:f>IF(F155="","",'_ENGINE'!N67)</x:f>
      </x:c>
      <x:c r="I155" s="129" t="str">
        <x:f>IF(F155="","",'_ENGINE'!O67)</x:f>
      </x:c>
      <x:c r="J155" s="129" t="str">
        <x:f>IF(F155="","",'_ENGINE'!P67)</x:f>
      </x:c>
      <x:c r="K155" s="129"/>
      <x:c r="L155" s="129"/>
      <x:c r="M155" s="129"/>
      <x:c r="N155" s="129" t="str">
        <x:f>IF(F155="","",'_ENGINE'!V67)</x:f>
        <x:v>https://rgqualitymanagement.co.uk/quality-management-templates/</x:v>
      </x:c>
      <x:c r="O155" s="129"/>
    </x:row>
    <x:row r="156" ht="7" customHeight="1">
      <x:c r="F156" s="2"/>
      <x:c r="G156" s="2"/>
      <x:c r="H156" s="2"/>
      <x:c r="I156" s="2"/>
      <x:c r="J156" s="2"/>
      <x:c r="K156" s="2"/>
      <x:c r="L156" s="2"/>
      <x:c r="M156" s="2"/>
      <x:c r="N156" s="2"/>
      <x:c r="O156" s="2"/>
    </x:row>
    <x:row r="157" ht="42" customHeight="1">
      <x:c r="F157" s="118" t="str">
        <x:f>IF('_ENGINE'!N68="Assured","",'_ENGINE'!B68)</x:f>
        <x:v>8.5.3</x:v>
      </x:c>
      <x:c r="G157" s="118" t="str">
        <x:f>IF(F157="","",'_ENGINE'!C68)</x:f>
        <x:v>Customer/external-provider property</x:v>
      </x:c>
      <x:c r="H157" s="118" t="str">
        <x:f>IF(F157="","",'_ENGINE'!N68)</x:f>
      </x:c>
      <x:c r="I157" s="118" t="str">
        <x:f>IF(F157="","",'_ENGINE'!O68)</x:f>
      </x:c>
      <x:c r="J157" s="118" t="str">
        <x:f>IF(F157="","",'_ENGINE'!P68)</x:f>
      </x:c>
      <x:c r="K157" s="118"/>
      <x:c r="L157" s="118"/>
      <x:c r="M157" s="118"/>
      <x:c r="N157" s="118" t="str">
        <x:f>IF(F157="","",'_ENGINE'!V68)</x:f>
        <x:v>https://rgqualitymanagement.co.uk/supplier-quality-support/</x:v>
      </x:c>
      <x:c r="O157" s="118"/>
    </x:row>
    <x:row r="158" ht="7" customHeight="1">
      <x:c r="F158" s="2"/>
      <x:c r="G158" s="2"/>
      <x:c r="H158" s="2"/>
      <x:c r="I158" s="2"/>
      <x:c r="J158" s="2"/>
      <x:c r="K158" s="2"/>
      <x:c r="L158" s="2"/>
      <x:c r="M158" s="2"/>
      <x:c r="N158" s="2"/>
      <x:c r="O158" s="2"/>
    </x:row>
    <x:row r="159" ht="42" customHeight="1">
      <x:c r="F159" s="129" t="str">
        <x:f>IF('_ENGINE'!N69="Assured","",'_ENGINE'!B69)</x:f>
        <x:v>8.5.4</x:v>
      </x:c>
      <x:c r="G159" s="129" t="str">
        <x:f>IF(F159="","",'_ENGINE'!C69)</x:f>
        <x:v>Preservation</x:v>
      </x:c>
      <x:c r="H159" s="129" t="str">
        <x:f>IF(F159="","",'_ENGINE'!N69)</x:f>
      </x:c>
      <x:c r="I159" s="129" t="str">
        <x:f>IF(F159="","",'_ENGINE'!O69)</x:f>
      </x:c>
      <x:c r="J159" s="129" t="str">
        <x:f>IF(F159="","",'_ENGINE'!P69)</x:f>
      </x:c>
      <x:c r="K159" s="129"/>
      <x:c r="L159" s="129"/>
      <x:c r="M159" s="129"/>
      <x:c r="N159" s="129" t="str">
        <x:f>IF(F159="","",'_ENGINE'!V69)</x:f>
        <x:v>https://rgqualitymanagement.co.uk/quality-management-templates/</x:v>
      </x:c>
      <x:c r="O159" s="129"/>
    </x:row>
    <x:row r="160" ht="7" customHeight="1">
      <x:c r="F160" s="2"/>
      <x:c r="G160" s="2"/>
      <x:c r="H160" s="2"/>
      <x:c r="I160" s="2"/>
      <x:c r="J160" s="2"/>
      <x:c r="K160" s="2"/>
      <x:c r="L160" s="2"/>
      <x:c r="M160" s="2"/>
      <x:c r="N160" s="2"/>
      <x:c r="O160" s="2"/>
    </x:row>
    <x:row r="161" ht="42" customHeight="1">
      <x:c r="F161" s="118" t="str">
        <x:f>IF('_ENGINE'!N70="Assured","",'_ENGINE'!B70)</x:f>
        <x:v>8.5.5</x:v>
      </x:c>
      <x:c r="G161" s="118" t="str">
        <x:f>IF(F161="","",'_ENGINE'!C70)</x:f>
        <x:v>Post-delivery activities</x:v>
      </x:c>
      <x:c r="H161" s="118" t="str">
        <x:f>IF(F161="","",'_ENGINE'!N70)</x:f>
      </x:c>
      <x:c r="I161" s="118" t="str">
        <x:f>IF(F161="","",'_ENGINE'!O70)</x:f>
      </x:c>
      <x:c r="J161" s="118" t="str">
        <x:f>IF(F161="","",'_ENGINE'!P70)</x:f>
      </x:c>
      <x:c r="K161" s="118"/>
      <x:c r="L161" s="118"/>
      <x:c r="M161" s="118"/>
      <x:c r="N161" s="118" t="str">
        <x:f>IF(F161="","",'_ENGINE'!V70)</x:f>
        <x:v>https://rgqualitymanagement.co.uk/quality-management-templates/</x:v>
      </x:c>
      <x:c r="O161" s="118"/>
    </x:row>
    <x:row r="162" ht="7" customHeight="1">
      <x:c r="F162" s="2"/>
      <x:c r="G162" s="2"/>
      <x:c r="H162" s="2"/>
      <x:c r="I162" s="2"/>
      <x:c r="J162" s="2"/>
      <x:c r="K162" s="2"/>
      <x:c r="L162" s="2"/>
      <x:c r="M162" s="2"/>
      <x:c r="N162" s="2"/>
      <x:c r="O162" s="2"/>
    </x:row>
    <x:row r="163" ht="42" customHeight="1">
      <x:c r="F163" s="129" t="str">
        <x:f>IF('_ENGINE'!N71="Assured","",'_ENGINE'!B71)</x:f>
        <x:v>8.5.6</x:v>
      </x:c>
      <x:c r="G163" s="129" t="str">
        <x:f>IF(F163="","",'_ENGINE'!C71)</x:f>
        <x:v>Control of changes</x:v>
      </x:c>
      <x:c r="H163" s="129" t="str">
        <x:f>IF(F163="","",'_ENGINE'!N71)</x:f>
      </x:c>
      <x:c r="I163" s="129" t="str">
        <x:f>IF(F163="","",'_ENGINE'!O71)</x:f>
      </x:c>
      <x:c r="J163" s="129" t="str">
        <x:f>IF(F163="","",'_ENGINE'!P71)</x:f>
      </x:c>
      <x:c r="K163" s="129"/>
      <x:c r="L163" s="129"/>
      <x:c r="M163" s="129"/>
      <x:c r="N163" s="129" t="str">
        <x:f>IF(F163="","",'_ENGINE'!V71)</x:f>
        <x:v>https://rgqualitymanagement.co.uk/quality-management-templates/</x:v>
      </x:c>
      <x:c r="O163" s="129"/>
    </x:row>
    <x:row r="164" ht="7" customHeight="1">
      <x:c r="F164" s="2"/>
      <x:c r="G164" s="2"/>
      <x:c r="H164" s="2"/>
      <x:c r="I164" s="2"/>
      <x:c r="J164" s="2"/>
      <x:c r="K164" s="2"/>
      <x:c r="L164" s="2"/>
      <x:c r="M164" s="2"/>
      <x:c r="N164" s="2"/>
      <x:c r="O164" s="2"/>
    </x:row>
    <x:row r="165" ht="42" customHeight="1">
      <x:c r="F165" s="118" t="str">
        <x:f>IF('_ENGINE'!N72="Assured","",'_ENGINE'!B72)</x:f>
        <x:v>8.6</x:v>
      </x:c>
      <x:c r="G165" s="118" t="str">
        <x:f>IF(F165="","",'_ENGINE'!C72)</x:f>
        <x:v>Release</x:v>
      </x:c>
      <x:c r="H165" s="118" t="str">
        <x:f>IF(F165="","",'_ENGINE'!N72)</x:f>
      </x:c>
      <x:c r="I165" s="118" t="str">
        <x:f>IF(F165="","",'_ENGINE'!O72)</x:f>
      </x:c>
      <x:c r="J165" s="118" t="str">
        <x:f>IF(F165="","",'_ENGINE'!P72)</x:f>
      </x:c>
      <x:c r="K165" s="118"/>
      <x:c r="L165" s="118"/>
      <x:c r="M165" s="118"/>
      <x:c r="N165" s="118" t="str">
        <x:f>IF(F165="","",'_ENGINE'!V72)</x:f>
        <x:v>https://rgqualitymanagement.co.uk/quality-management-templates/</x:v>
      </x:c>
      <x:c r="O165" s="118"/>
    </x:row>
    <x:row r="166" ht="7" customHeight="1">
      <x:c r="F166" s="2"/>
      <x:c r="G166" s="2"/>
      <x:c r="H166" s="2"/>
      <x:c r="I166" s="2"/>
      <x:c r="J166" s="2"/>
      <x:c r="K166" s="2"/>
      <x:c r="L166" s="2"/>
      <x:c r="M166" s="2"/>
      <x:c r="N166" s="2"/>
      <x:c r="O166" s="2"/>
    </x:row>
    <x:row r="167" ht="42" customHeight="1">
      <x:c r="F167" s="129" t="str">
        <x:f>IF('_ENGINE'!N73="Assured","",'_ENGINE'!B73)</x:f>
        <x:v>8.7</x:v>
      </x:c>
      <x:c r="G167" s="129" t="str">
        <x:f>IF(F167="","",'_ENGINE'!C73)</x:f>
        <x:v>Nonconforming outputs</x:v>
      </x:c>
      <x:c r="H167" s="129" t="str">
        <x:f>IF(F167="","",'_ENGINE'!N73)</x:f>
      </x:c>
      <x:c r="I167" s="129" t="str">
        <x:f>IF(F167="","",'_ENGINE'!O73)</x:f>
      </x:c>
      <x:c r="J167" s="129" t="str">
        <x:f>IF(F167="","",'_ENGINE'!P73)</x:f>
      </x:c>
      <x:c r="K167" s="129"/>
      <x:c r="L167" s="129"/>
      <x:c r="M167" s="129"/>
      <x:c r="N167" s="129" t="str">
        <x:f>IF(F167="","",'_ENGINE'!V73)</x:f>
        <x:v>https://rgqualitymanagement.co.uk/quality-management-templates/</x:v>
      </x:c>
      <x:c r="O167" s="129"/>
    </x:row>
    <x:row r="168" ht="7" customHeight="1">
      <x:c r="F168" s="2"/>
      <x:c r="G168" s="2"/>
      <x:c r="H168" s="2"/>
      <x:c r="I168" s="2"/>
      <x:c r="J168" s="2"/>
      <x:c r="K168" s="2"/>
      <x:c r="L168" s="2"/>
      <x:c r="M168" s="2"/>
      <x:c r="N168" s="2"/>
      <x:c r="O168" s="2"/>
    </x:row>
    <x:row r="169" ht="42" customHeight="1">
      <x:c r="F169" s="118" t="str">
        <x:f>IF('_ENGINE'!N74="Assured","",'_ENGINE'!B74)</x:f>
        <x:v>9.1</x:v>
      </x:c>
      <x:c r="G169" s="118" t="str">
        <x:f>IF(F169="","",'_ENGINE'!C74)</x:f>
        <x:v>Monitoring, measurement, analysis and evaluation</x:v>
      </x:c>
      <x:c r="H169" s="118" t="str">
        <x:f>IF(F169="","",'_ENGINE'!N74)</x:f>
      </x:c>
      <x:c r="I169" s="118" t="str">
        <x:f>IF(F169="","",'_ENGINE'!O74)</x:f>
      </x:c>
      <x:c r="J169" s="118" t="str">
        <x:f>IF(F169="","",'_ENGINE'!P74)</x:f>
      </x:c>
      <x:c r="K169" s="118"/>
      <x:c r="L169" s="118"/>
      <x:c r="M169" s="118"/>
      <x:c r="N169" s="118" t="str">
        <x:f>IF(F169="","",'_ENGINE'!V74)</x:f>
        <x:v>https://rgqualitymanagement.co.uk/quality-management-templates/</x:v>
      </x:c>
      <x:c r="O169" s="118"/>
    </x:row>
    <x:row r="170" ht="7" customHeight="1">
      <x:c r="F170" s="2"/>
      <x:c r="G170" s="2"/>
      <x:c r="H170" s="2"/>
      <x:c r="I170" s="2"/>
      <x:c r="J170" s="2"/>
      <x:c r="K170" s="2"/>
      <x:c r="L170" s="2"/>
      <x:c r="M170" s="2"/>
      <x:c r="N170" s="2"/>
      <x:c r="O170" s="2"/>
    </x:row>
    <x:row r="171" ht="42" customHeight="1">
      <x:c r="F171" s="129" t="str">
        <x:f>IF('_ENGINE'!N75="Assured","",'_ENGINE'!B75)</x:f>
        <x:v>9.1.1</x:v>
      </x:c>
      <x:c r="G171" s="129" t="str">
        <x:f>IF(F171="","",'_ENGINE'!C75)</x:f>
        <x:v>Monitoring and measurement – general</x:v>
      </x:c>
      <x:c r="H171" s="129" t="str">
        <x:f>IF(F171="","",'_ENGINE'!N75)</x:f>
      </x:c>
      <x:c r="I171" s="129" t="str">
        <x:f>IF(F171="","",'_ENGINE'!O75)</x:f>
      </x:c>
      <x:c r="J171" s="129" t="str">
        <x:f>IF(F171="","",'_ENGINE'!P75)</x:f>
      </x:c>
      <x:c r="K171" s="129"/>
      <x:c r="L171" s="129"/>
      <x:c r="M171" s="129"/>
      <x:c r="N171" s="129" t="str">
        <x:f>IF(F171="","",'_ENGINE'!V75)</x:f>
        <x:v>https://rgqualitymanagement.co.uk/quality-management-templates/</x:v>
      </x:c>
      <x:c r="O171" s="129"/>
    </x:row>
    <x:row r="172" ht="7" customHeight="1">
      <x:c r="F172" s="2"/>
      <x:c r="G172" s="2"/>
      <x:c r="H172" s="2"/>
      <x:c r="I172" s="2"/>
      <x:c r="J172" s="2"/>
      <x:c r="K172" s="2"/>
      <x:c r="L172" s="2"/>
      <x:c r="M172" s="2"/>
      <x:c r="N172" s="2"/>
      <x:c r="O172" s="2"/>
    </x:row>
    <x:row r="173" ht="42" customHeight="1">
      <x:c r="F173" s="118" t="str">
        <x:f>IF('_ENGINE'!N76="Assured","",'_ENGINE'!B76)</x:f>
        <x:v>9.1.2</x:v>
      </x:c>
      <x:c r="G173" s="118" t="str">
        <x:f>IF(F173="","",'_ENGINE'!C76)</x:f>
        <x:v>Customer satisfaction</x:v>
      </x:c>
      <x:c r="H173" s="118" t="str">
        <x:f>IF(F173="","",'_ENGINE'!N76)</x:f>
      </x:c>
      <x:c r="I173" s="118" t="str">
        <x:f>IF(F173="","",'_ENGINE'!O76)</x:f>
      </x:c>
      <x:c r="J173" s="118" t="str">
        <x:f>IF(F173="","",'_ENGINE'!P76)</x:f>
      </x:c>
      <x:c r="K173" s="118"/>
      <x:c r="L173" s="118"/>
      <x:c r="M173" s="118"/>
      <x:c r="N173" s="118" t="str">
        <x:f>IF(F173="","",'_ENGINE'!V76)</x:f>
        <x:v>https://rgqualitymanagement.co.uk/quality-management-templates/</x:v>
      </x:c>
      <x:c r="O173" s="118"/>
    </x:row>
    <x:row r="174" ht="7" customHeight="1">
      <x:c r="F174" s="2"/>
      <x:c r="G174" s="2"/>
      <x:c r="H174" s="2"/>
      <x:c r="I174" s="2"/>
      <x:c r="J174" s="2"/>
      <x:c r="K174" s="2"/>
      <x:c r="L174" s="2"/>
      <x:c r="M174" s="2"/>
      <x:c r="N174" s="2"/>
      <x:c r="O174" s="2"/>
    </x:row>
    <x:row r="175" ht="42" customHeight="1">
      <x:c r="F175" s="129" t="str">
        <x:f>IF('_ENGINE'!N77="Assured","",'_ENGINE'!B77)</x:f>
        <x:v>9.1.3</x:v>
      </x:c>
      <x:c r="G175" s="129" t="str">
        <x:f>IF(F175="","",'_ENGINE'!C77)</x:f>
        <x:v>Analysis and evaluation</x:v>
      </x:c>
      <x:c r="H175" s="129" t="str">
        <x:f>IF(F175="","",'_ENGINE'!N77)</x:f>
      </x:c>
      <x:c r="I175" s="129" t="str">
        <x:f>IF(F175="","",'_ENGINE'!O77)</x:f>
      </x:c>
      <x:c r="J175" s="129" t="str">
        <x:f>IF(F175="","",'_ENGINE'!P77)</x:f>
      </x:c>
      <x:c r="K175" s="129"/>
      <x:c r="L175" s="129"/>
      <x:c r="M175" s="129"/>
      <x:c r="N175" s="129" t="str">
        <x:f>IF(F175="","",'_ENGINE'!V77)</x:f>
        <x:v>https://rgqualitymanagement.co.uk/quality-management-templates/</x:v>
      </x:c>
      <x:c r="O175" s="129"/>
    </x:row>
    <x:row r="176" ht="7" customHeight="1">
      <x:c r="F176" s="2"/>
      <x:c r="G176" s="2"/>
      <x:c r="H176" s="2"/>
      <x:c r="I176" s="2"/>
      <x:c r="J176" s="2"/>
      <x:c r="K176" s="2"/>
      <x:c r="L176" s="2"/>
      <x:c r="M176" s="2"/>
      <x:c r="N176" s="2"/>
      <x:c r="O176" s="2"/>
    </x:row>
    <x:row r="177" ht="42" customHeight="1">
      <x:c r="F177" s="118" t="str">
        <x:f>IF('_ENGINE'!N78="Assured","",'_ENGINE'!B78)</x:f>
        <x:v>9.2</x:v>
      </x:c>
      <x:c r="G177" s="118" t="str">
        <x:f>IF(F177="","",'_ENGINE'!C78)</x:f>
        <x:v>Internal audit</x:v>
      </x:c>
      <x:c r="H177" s="118" t="str">
        <x:f>IF(F177="","",'_ENGINE'!N78)</x:f>
      </x:c>
      <x:c r="I177" s="118" t="str">
        <x:f>IF(F177="","",'_ENGINE'!O78)</x:f>
      </x:c>
      <x:c r="J177" s="118" t="str">
        <x:f>IF(F177="","",'_ENGINE'!P78)</x:f>
      </x:c>
      <x:c r="K177" s="118"/>
      <x:c r="L177" s="118"/>
      <x:c r="M177" s="118"/>
      <x:c r="N177" s="118" t="str">
        <x:f>IF(F177="","",'_ENGINE'!V78)</x:f>
        <x:v>https://rgqualitymanagement.co.uk/reusable-internal-audit-pack/</x:v>
      </x:c>
      <x:c r="O177" s="118"/>
    </x:row>
    <x:row r="178" ht="7" customHeight="1">
      <x:c r="F178" s="2"/>
      <x:c r="G178" s="2"/>
      <x:c r="H178" s="2"/>
      <x:c r="I178" s="2"/>
      <x:c r="J178" s="2"/>
      <x:c r="K178" s="2"/>
      <x:c r="L178" s="2"/>
      <x:c r="M178" s="2"/>
      <x:c r="N178" s="2"/>
      <x:c r="O178" s="2"/>
    </x:row>
    <x:row r="179" ht="42" customHeight="1">
      <x:c r="F179" s="129" t="str">
        <x:f>IF('_ENGINE'!N79="Assured","",'_ENGINE'!B79)</x:f>
        <x:v>9.3</x:v>
      </x:c>
      <x:c r="G179" s="129" t="str">
        <x:f>IF(F179="","",'_ENGINE'!C79)</x:f>
        <x:v>Management review</x:v>
      </x:c>
      <x:c r="H179" s="129" t="str">
        <x:f>IF(F179="","",'_ENGINE'!N79)</x:f>
      </x:c>
      <x:c r="I179" s="129" t="str">
        <x:f>IF(F179="","",'_ENGINE'!O79)</x:f>
      </x:c>
      <x:c r="J179" s="129" t="str">
        <x:f>IF(F179="","",'_ENGINE'!P79)</x:f>
      </x:c>
      <x:c r="K179" s="129"/>
      <x:c r="L179" s="129"/>
      <x:c r="M179" s="129"/>
      <x:c r="N179" s="129" t="str">
        <x:f>IF(F179="","",'_ENGINE'!V79)</x:f>
        <x:v>https://rgqualitymanagement.co.uk/quality-management-templates/</x:v>
      </x:c>
      <x:c r="O179" s="129"/>
    </x:row>
    <x:row r="180" ht="7" customHeight="1">
      <x:c r="F180" s="2"/>
      <x:c r="G180" s="2"/>
      <x:c r="H180" s="2"/>
      <x:c r="I180" s="2"/>
      <x:c r="J180" s="2"/>
      <x:c r="K180" s="2"/>
      <x:c r="L180" s="2"/>
      <x:c r="M180" s="2"/>
      <x:c r="N180" s="2"/>
      <x:c r="O180" s="2"/>
    </x:row>
    <x:row r="181" ht="42" customHeight="1">
      <x:c r="F181" s="118" t="str">
        <x:f>IF('_ENGINE'!N80="Assured","",'_ENGINE'!B80)</x:f>
        <x:v>9.3.1</x:v>
      </x:c>
      <x:c r="G181" s="118" t="str">
        <x:f>IF(F181="","",'_ENGINE'!C80)</x:f>
        <x:v>Management review – general</x:v>
      </x:c>
      <x:c r="H181" s="118" t="str">
        <x:f>IF(F181="","",'_ENGINE'!N80)</x:f>
      </x:c>
      <x:c r="I181" s="118" t="str">
        <x:f>IF(F181="","",'_ENGINE'!O80)</x:f>
      </x:c>
      <x:c r="J181" s="118" t="str">
        <x:f>IF(F181="","",'_ENGINE'!P80)</x:f>
      </x:c>
      <x:c r="K181" s="118"/>
      <x:c r="L181" s="118"/>
      <x:c r="M181" s="118"/>
      <x:c r="N181" s="118" t="str">
        <x:f>IF(F181="","",'_ENGINE'!V80)</x:f>
        <x:v>https://rgqualitymanagement.co.uk/quality-management-templates/</x:v>
      </x:c>
      <x:c r="O181" s="118"/>
    </x:row>
    <x:row r="182" ht="7" customHeight="1">
      <x:c r="F182" s="2"/>
      <x:c r="G182" s="2"/>
      <x:c r="H182" s="2"/>
      <x:c r="I182" s="2"/>
      <x:c r="J182" s="2"/>
      <x:c r="K182" s="2"/>
      <x:c r="L182" s="2"/>
      <x:c r="M182" s="2"/>
      <x:c r="N182" s="2"/>
      <x:c r="O182" s="2"/>
    </x:row>
    <x:row r="183" ht="42" customHeight="1">
      <x:c r="F183" s="129" t="str">
        <x:f>IF('_ENGINE'!N81="Assured","",'_ENGINE'!B81)</x:f>
        <x:v>9.3.2</x:v>
      </x:c>
      <x:c r="G183" s="129" t="str">
        <x:f>IF(F183="","",'_ENGINE'!C81)</x:f>
        <x:v>Management review inputs</x:v>
      </x:c>
      <x:c r="H183" s="129" t="str">
        <x:f>IF(F183="","",'_ENGINE'!N81)</x:f>
      </x:c>
      <x:c r="I183" s="129" t="str">
        <x:f>IF(F183="","",'_ENGINE'!O81)</x:f>
      </x:c>
      <x:c r="J183" s="129" t="str">
        <x:f>IF(F183="","",'_ENGINE'!P81)</x:f>
      </x:c>
      <x:c r="K183" s="129"/>
      <x:c r="L183" s="129"/>
      <x:c r="M183" s="129"/>
      <x:c r="N183" s="129" t="str">
        <x:f>IF(F183="","",'_ENGINE'!V81)</x:f>
        <x:v>https://rgqualitymanagement.co.uk/quality-management-templates/</x:v>
      </x:c>
      <x:c r="O183" s="129"/>
    </x:row>
    <x:row r="184" ht="7" customHeight="1">
      <x:c r="F184" s="2"/>
      <x:c r="G184" s="2"/>
      <x:c r="H184" s="2"/>
      <x:c r="I184" s="2"/>
      <x:c r="J184" s="2"/>
      <x:c r="K184" s="2"/>
      <x:c r="L184" s="2"/>
      <x:c r="M184" s="2"/>
      <x:c r="N184" s="2"/>
      <x:c r="O184" s="2"/>
    </x:row>
    <x:row r="185" ht="42" customHeight="1">
      <x:c r="F185" s="118" t="str">
        <x:f>IF('_ENGINE'!N82="Assured","",'_ENGINE'!B82)</x:f>
        <x:v>9.3.3</x:v>
      </x:c>
      <x:c r="G185" s="118" t="str">
        <x:f>IF(F185="","",'_ENGINE'!C82)</x:f>
        <x:v>Management review outputs</x:v>
      </x:c>
      <x:c r="H185" s="118" t="str">
        <x:f>IF(F185="","",'_ENGINE'!N82)</x:f>
      </x:c>
      <x:c r="I185" s="118" t="str">
        <x:f>IF(F185="","",'_ENGINE'!O82)</x:f>
      </x:c>
      <x:c r="J185" s="118" t="str">
        <x:f>IF(F185="","",'_ENGINE'!P82)</x:f>
      </x:c>
      <x:c r="K185" s="118"/>
      <x:c r="L185" s="118"/>
      <x:c r="M185" s="118"/>
      <x:c r="N185" s="118" t="str">
        <x:f>IF(F185="","",'_ENGINE'!V82)</x:f>
        <x:v>https://rgqualitymanagement.co.uk/quality-management-templates/</x:v>
      </x:c>
      <x:c r="O185" s="118"/>
    </x:row>
    <x:row r="186" ht="7" customHeight="1">
      <x:c r="F186" s="2"/>
      <x:c r="G186" s="2"/>
      <x:c r="H186" s="2"/>
      <x:c r="I186" s="2"/>
      <x:c r="J186" s="2"/>
      <x:c r="K186" s="2"/>
      <x:c r="L186" s="2"/>
      <x:c r="M186" s="2"/>
      <x:c r="N186" s="2"/>
      <x:c r="O186" s="2"/>
    </x:row>
    <x:row r="187" ht="42" customHeight="1">
      <x:c r="F187" s="129" t="str">
        <x:f>IF('_ENGINE'!N83="Assured","",'_ENGINE'!B83)</x:f>
        <x:v>10.1</x:v>
      </x:c>
      <x:c r="G187" s="129" t="str">
        <x:f>IF(F187="","",'_ENGINE'!C83)</x:f>
        <x:v>Improvement – general</x:v>
      </x:c>
      <x:c r="H187" s="129" t="str">
        <x:f>IF(F187="","",'_ENGINE'!N83)</x:f>
      </x:c>
      <x:c r="I187" s="129" t="str">
        <x:f>IF(F187="","",'_ENGINE'!O83)</x:f>
      </x:c>
      <x:c r="J187" s="129" t="str">
        <x:f>IF(F187="","",'_ENGINE'!P83)</x:f>
      </x:c>
      <x:c r="K187" s="129"/>
      <x:c r="L187" s="129"/>
      <x:c r="M187" s="129"/>
      <x:c r="N187" s="129" t="str">
        <x:f>IF(F187="","",'_ENGINE'!V83)</x:f>
        <x:v>https://rgqualitymanagement.co.uk/quality-management-templates/</x:v>
      </x:c>
      <x:c r="O187" s="129"/>
    </x:row>
    <x:row r="188" ht="7" customHeight="1">
      <x:c r="F188" s="2"/>
      <x:c r="G188" s="2"/>
      <x:c r="H188" s="2"/>
      <x:c r="I188" s="2"/>
      <x:c r="J188" s="2"/>
      <x:c r="K188" s="2"/>
      <x:c r="L188" s="2"/>
      <x:c r="M188" s="2"/>
      <x:c r="N188" s="2"/>
      <x:c r="O188" s="2"/>
    </x:row>
    <x:row r="189" ht="42" customHeight="1">
      <x:c r="F189" s="118" t="str">
        <x:f>IF('_ENGINE'!N84="Assured","",'_ENGINE'!B84)</x:f>
        <x:v>10.2</x:v>
      </x:c>
      <x:c r="G189" s="118" t="str">
        <x:f>IF(F189="","",'_ENGINE'!C84)</x:f>
        <x:v>Nonconformity and corrective action</x:v>
      </x:c>
      <x:c r="H189" s="118" t="str">
        <x:f>IF(F189="","",'_ENGINE'!N84)</x:f>
      </x:c>
      <x:c r="I189" s="118" t="str">
        <x:f>IF(F189="","",'_ENGINE'!O84)</x:f>
      </x:c>
      <x:c r="J189" s="118" t="str">
        <x:f>IF(F189="","",'_ENGINE'!P84)</x:f>
      </x:c>
      <x:c r="K189" s="118"/>
      <x:c r="L189" s="118"/>
      <x:c r="M189" s="118"/>
      <x:c r="N189" s="118" t="str">
        <x:f>IF(F189="","",'_ENGINE'!V84)</x:f>
        <x:v>https://rgqualitymanagement.co.uk/rcca-8d-toolkit/</x:v>
      </x:c>
      <x:c r="O189" s="118"/>
    </x:row>
    <x:row r="190" ht="7" customHeight="1">
      <x:c r="F190" s="2"/>
      <x:c r="G190" s="2"/>
      <x:c r="H190" s="2"/>
      <x:c r="I190" s="2"/>
      <x:c r="J190" s="2"/>
      <x:c r="K190" s="2"/>
      <x:c r="L190" s="2"/>
      <x:c r="M190" s="2"/>
      <x:c r="N190" s="2"/>
      <x:c r="O190" s="2"/>
    </x:row>
    <x:row r="191" ht="42" customHeight="1">
      <x:c r="F191" s="129" t="str">
        <x:f>IF('_ENGINE'!N85="Assured","",'_ENGINE'!B85)</x:f>
        <x:v>10.3</x:v>
      </x:c>
      <x:c r="G191" s="129" t="str">
        <x:f>IF(F191="","",'_ENGINE'!C85)</x:f>
        <x:v>Continual improvement</x:v>
      </x:c>
      <x:c r="H191" s="129" t="str">
        <x:f>IF(F191="","",'_ENGINE'!N85)</x:f>
      </x:c>
      <x:c r="I191" s="129" t="str">
        <x:f>IF(F191="","",'_ENGINE'!O85)</x:f>
      </x:c>
      <x:c r="J191" s="129" t="str">
        <x:f>IF(F191="","",'_ENGINE'!P85)</x:f>
      </x:c>
      <x:c r="K191" s="129"/>
      <x:c r="L191" s="129"/>
      <x:c r="M191" s="129"/>
      <x:c r="N191" s="129" t="str">
        <x:f>IF(F191="","",'_ENGINE'!V85)</x:f>
        <x:v>https://rgqualitymanagement.co.uk/quality-management-templates/</x:v>
      </x:c>
      <x:c r="O191" s="129"/>
    </x:row>
    <x:row r="192" ht="7" customHeight="1">
      <x:c r="F192" s="2"/>
      <x:c r="G192" s="2"/>
      <x:c r="H192" s="2"/>
      <x:c r="I192" s="2"/>
      <x:c r="J192" s="2"/>
      <x:c r="K192" s="2"/>
      <x:c r="L192" s="2"/>
      <x:c r="M192" s="2"/>
      <x:c r="N192" s="2"/>
      <x:c r="O192"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5:I16"/>
    <x:mergeCell ref="F17:I18"/>
    <x:mergeCell ref="F19:I19"/>
    <x:mergeCell ref="K15:N16"/>
    <x:mergeCell ref="K17:N18"/>
    <x:mergeCell ref="K19:N19"/>
    <x:mergeCell ref="P15:S16"/>
    <x:mergeCell ref="P17:S18"/>
    <x:mergeCell ref="P19:S19"/>
    <x:mergeCell ref="U15:V16"/>
    <x:mergeCell ref="U17:V18"/>
    <x:mergeCell ref="U19:V19"/>
    <x:mergeCell ref="F136:V138"/>
  </x:mergeCells>
  <x:conditionalFormatting sqref="H25:H25">
    <x:cfRule type="expression" dxfId="336" priority="1">
      <x:formula>H25="Major gap"</x:formula>
    </x:cfRule>
    <x:cfRule type="expression" dxfId="337" priority="2">
      <x:formula>H25="Material gap"</x:formula>
    </x:cfRule>
    <x:cfRule type="expression" dxfId="338" priority="3">
      <x:formula>H25="Minor gap"</x:formula>
    </x:cfRule>
  </x:conditionalFormatting>
  <x:conditionalFormatting sqref="H27:H27">
    <x:cfRule type="expression" dxfId="339" priority="4">
      <x:formula>H27="Major gap"</x:formula>
    </x:cfRule>
    <x:cfRule type="expression" dxfId="340" priority="5">
      <x:formula>H27="Material gap"</x:formula>
    </x:cfRule>
    <x:cfRule type="expression" dxfId="341" priority="6">
      <x:formula>H27="Minor gap"</x:formula>
    </x:cfRule>
  </x:conditionalFormatting>
  <x:conditionalFormatting sqref="H29:H29">
    <x:cfRule type="expression" dxfId="342" priority="7">
      <x:formula>H29="Major gap"</x:formula>
    </x:cfRule>
    <x:cfRule type="expression" dxfId="343" priority="8">
      <x:formula>H29="Material gap"</x:formula>
    </x:cfRule>
    <x:cfRule type="expression" dxfId="344" priority="9">
      <x:formula>H29="Minor gap"</x:formula>
    </x:cfRule>
  </x:conditionalFormatting>
  <x:conditionalFormatting sqref="H31:H31">
    <x:cfRule type="expression" dxfId="345" priority="10">
      <x:formula>H31="Major gap"</x:formula>
    </x:cfRule>
    <x:cfRule type="expression" dxfId="346" priority="11">
      <x:formula>H31="Material gap"</x:formula>
    </x:cfRule>
    <x:cfRule type="expression" dxfId="347" priority="12">
      <x:formula>H31="Minor gap"</x:formula>
    </x:cfRule>
  </x:conditionalFormatting>
  <x:conditionalFormatting sqref="H33:H33">
    <x:cfRule type="expression" dxfId="348" priority="13">
      <x:formula>H33="Major gap"</x:formula>
    </x:cfRule>
    <x:cfRule type="expression" dxfId="349" priority="14">
      <x:formula>H33="Material gap"</x:formula>
    </x:cfRule>
    <x:cfRule type="expression" dxfId="350" priority="15">
      <x:formula>H33="Minor gap"</x:formula>
    </x:cfRule>
  </x:conditionalFormatting>
  <x:conditionalFormatting sqref="H35:H35">
    <x:cfRule type="expression" dxfId="351" priority="16">
      <x:formula>H35="Major gap"</x:formula>
    </x:cfRule>
    <x:cfRule type="expression" dxfId="352" priority="17">
      <x:formula>H35="Material gap"</x:formula>
    </x:cfRule>
    <x:cfRule type="expression" dxfId="353" priority="18">
      <x:formula>H35="Minor gap"</x:formula>
    </x:cfRule>
  </x:conditionalFormatting>
  <x:conditionalFormatting sqref="H37:H37">
    <x:cfRule type="expression" dxfId="354" priority="19">
      <x:formula>H37="Major gap"</x:formula>
    </x:cfRule>
    <x:cfRule type="expression" dxfId="355" priority="20">
      <x:formula>H37="Material gap"</x:formula>
    </x:cfRule>
    <x:cfRule type="expression" dxfId="356" priority="21">
      <x:formula>H37="Minor gap"</x:formula>
    </x:cfRule>
  </x:conditionalFormatting>
  <x:conditionalFormatting sqref="H39:H39">
    <x:cfRule type="expression" dxfId="357" priority="22">
      <x:formula>H39="Major gap"</x:formula>
    </x:cfRule>
    <x:cfRule type="expression" dxfId="358" priority="23">
      <x:formula>H39="Material gap"</x:formula>
    </x:cfRule>
    <x:cfRule type="expression" dxfId="359" priority="24">
      <x:formula>H39="Minor gap"</x:formula>
    </x:cfRule>
  </x:conditionalFormatting>
  <x:conditionalFormatting sqref="H41:H41">
    <x:cfRule type="expression" dxfId="360" priority="25">
      <x:formula>H41="Major gap"</x:formula>
    </x:cfRule>
    <x:cfRule type="expression" dxfId="361" priority="26">
      <x:formula>H41="Material gap"</x:formula>
    </x:cfRule>
    <x:cfRule type="expression" dxfId="362" priority="27">
      <x:formula>H41="Minor gap"</x:formula>
    </x:cfRule>
  </x:conditionalFormatting>
  <x:conditionalFormatting sqref="H43:H43">
    <x:cfRule type="expression" dxfId="363" priority="28">
      <x:formula>H43="Major gap"</x:formula>
    </x:cfRule>
    <x:cfRule type="expression" dxfId="364" priority="29">
      <x:formula>H43="Material gap"</x:formula>
    </x:cfRule>
    <x:cfRule type="expression" dxfId="365" priority="30">
      <x:formula>H43="Minor gap"</x:formula>
    </x:cfRule>
  </x:conditionalFormatting>
  <x:conditionalFormatting sqref="H45:H45">
    <x:cfRule type="expression" dxfId="366" priority="31">
      <x:formula>H45="Major gap"</x:formula>
    </x:cfRule>
    <x:cfRule type="expression" dxfId="367" priority="32">
      <x:formula>H45="Material gap"</x:formula>
    </x:cfRule>
    <x:cfRule type="expression" dxfId="368" priority="33">
      <x:formula>H45="Minor gap"</x:formula>
    </x:cfRule>
  </x:conditionalFormatting>
  <x:conditionalFormatting sqref="H47:H47">
    <x:cfRule type="expression" dxfId="369" priority="34">
      <x:formula>H47="Major gap"</x:formula>
    </x:cfRule>
    <x:cfRule type="expression" dxfId="370" priority="35">
      <x:formula>H47="Material gap"</x:formula>
    </x:cfRule>
    <x:cfRule type="expression" dxfId="371" priority="36">
      <x:formula>H47="Minor gap"</x:formula>
    </x:cfRule>
  </x:conditionalFormatting>
  <x:conditionalFormatting sqref="H49:H49">
    <x:cfRule type="expression" dxfId="372" priority="37">
      <x:formula>H49="Major gap"</x:formula>
    </x:cfRule>
    <x:cfRule type="expression" dxfId="373" priority="38">
      <x:formula>H49="Material gap"</x:formula>
    </x:cfRule>
    <x:cfRule type="expression" dxfId="374" priority="39">
      <x:formula>H49="Minor gap"</x:formula>
    </x:cfRule>
  </x:conditionalFormatting>
  <x:conditionalFormatting sqref="H51:H51">
    <x:cfRule type="expression" dxfId="375" priority="40">
      <x:formula>H51="Major gap"</x:formula>
    </x:cfRule>
    <x:cfRule type="expression" dxfId="376" priority="41">
      <x:formula>H51="Material gap"</x:formula>
    </x:cfRule>
    <x:cfRule type="expression" dxfId="377" priority="42">
      <x:formula>H51="Minor gap"</x:formula>
    </x:cfRule>
  </x:conditionalFormatting>
  <x:conditionalFormatting sqref="H53:H53">
    <x:cfRule type="expression" dxfId="378" priority="43">
      <x:formula>H53="Major gap"</x:formula>
    </x:cfRule>
    <x:cfRule type="expression" dxfId="379" priority="44">
      <x:formula>H53="Material gap"</x:formula>
    </x:cfRule>
    <x:cfRule type="expression" dxfId="380" priority="45">
      <x:formula>H53="Minor gap"</x:formula>
    </x:cfRule>
  </x:conditionalFormatting>
  <x:conditionalFormatting sqref="H55:H55">
    <x:cfRule type="expression" dxfId="381" priority="46">
      <x:formula>H55="Major gap"</x:formula>
    </x:cfRule>
    <x:cfRule type="expression" dxfId="382" priority="47">
      <x:formula>H55="Material gap"</x:formula>
    </x:cfRule>
    <x:cfRule type="expression" dxfId="383" priority="48">
      <x:formula>H55="Minor gap"</x:formula>
    </x:cfRule>
  </x:conditionalFormatting>
  <x:conditionalFormatting sqref="H57:H57">
    <x:cfRule type="expression" dxfId="384" priority="49">
      <x:formula>H57="Major gap"</x:formula>
    </x:cfRule>
    <x:cfRule type="expression" dxfId="385" priority="50">
      <x:formula>H57="Material gap"</x:formula>
    </x:cfRule>
    <x:cfRule type="expression" dxfId="386" priority="51">
      <x:formula>H57="Minor gap"</x:formula>
    </x:cfRule>
  </x:conditionalFormatting>
  <x:conditionalFormatting sqref="H59:H59">
    <x:cfRule type="expression" dxfId="387" priority="52">
      <x:formula>H59="Major gap"</x:formula>
    </x:cfRule>
    <x:cfRule type="expression" dxfId="388" priority="53">
      <x:formula>H59="Material gap"</x:formula>
    </x:cfRule>
    <x:cfRule type="expression" dxfId="389" priority="54">
      <x:formula>H59="Minor gap"</x:formula>
    </x:cfRule>
  </x:conditionalFormatting>
  <x:conditionalFormatting sqref="H61:H61">
    <x:cfRule type="expression" dxfId="390" priority="55">
      <x:formula>H61="Major gap"</x:formula>
    </x:cfRule>
    <x:cfRule type="expression" dxfId="391" priority="56">
      <x:formula>H61="Material gap"</x:formula>
    </x:cfRule>
    <x:cfRule type="expression" dxfId="392" priority="57">
      <x:formula>H61="Minor gap"</x:formula>
    </x:cfRule>
  </x:conditionalFormatting>
  <x:conditionalFormatting sqref="H63:H63">
    <x:cfRule type="expression" dxfId="393" priority="58">
      <x:formula>H63="Major gap"</x:formula>
    </x:cfRule>
    <x:cfRule type="expression" dxfId="394" priority="59">
      <x:formula>H63="Material gap"</x:formula>
    </x:cfRule>
    <x:cfRule type="expression" dxfId="395" priority="60">
      <x:formula>H63="Minor gap"</x:formula>
    </x:cfRule>
  </x:conditionalFormatting>
  <x:conditionalFormatting sqref="H65:H65">
    <x:cfRule type="expression" dxfId="396" priority="61">
      <x:formula>H65="Major gap"</x:formula>
    </x:cfRule>
    <x:cfRule type="expression" dxfId="397" priority="62">
      <x:formula>H65="Material gap"</x:formula>
    </x:cfRule>
    <x:cfRule type="expression" dxfId="398" priority="63">
      <x:formula>H65="Minor gap"</x:formula>
    </x:cfRule>
  </x:conditionalFormatting>
  <x:conditionalFormatting sqref="H67:H67">
    <x:cfRule type="expression" dxfId="399" priority="64">
      <x:formula>H67="Major gap"</x:formula>
    </x:cfRule>
    <x:cfRule type="expression" dxfId="400" priority="65">
      <x:formula>H67="Material gap"</x:formula>
    </x:cfRule>
    <x:cfRule type="expression" dxfId="401" priority="66">
      <x:formula>H67="Minor gap"</x:formula>
    </x:cfRule>
  </x:conditionalFormatting>
  <x:conditionalFormatting sqref="H69:H69">
    <x:cfRule type="expression" dxfId="402" priority="67">
      <x:formula>H69="Major gap"</x:formula>
    </x:cfRule>
    <x:cfRule type="expression" dxfId="403" priority="68">
      <x:formula>H69="Material gap"</x:formula>
    </x:cfRule>
    <x:cfRule type="expression" dxfId="404" priority="69">
      <x:formula>H69="Minor gap"</x:formula>
    </x:cfRule>
  </x:conditionalFormatting>
  <x:conditionalFormatting sqref="H71:H71">
    <x:cfRule type="expression" dxfId="405" priority="70">
      <x:formula>H71="Major gap"</x:formula>
    </x:cfRule>
    <x:cfRule type="expression" dxfId="406" priority="71">
      <x:formula>H71="Material gap"</x:formula>
    </x:cfRule>
    <x:cfRule type="expression" dxfId="407" priority="72">
      <x:formula>H71="Minor gap"</x:formula>
    </x:cfRule>
  </x:conditionalFormatting>
  <x:conditionalFormatting sqref="H73:H73">
    <x:cfRule type="expression" dxfId="408" priority="73">
      <x:formula>H73="Major gap"</x:formula>
    </x:cfRule>
    <x:cfRule type="expression" dxfId="409" priority="74">
      <x:formula>H73="Material gap"</x:formula>
    </x:cfRule>
    <x:cfRule type="expression" dxfId="410" priority="75">
      <x:formula>H73="Minor gap"</x:formula>
    </x:cfRule>
  </x:conditionalFormatting>
  <x:conditionalFormatting sqref="H75:H75">
    <x:cfRule type="expression" dxfId="411" priority="76">
      <x:formula>H75="Major gap"</x:formula>
    </x:cfRule>
    <x:cfRule type="expression" dxfId="412" priority="77">
      <x:formula>H75="Material gap"</x:formula>
    </x:cfRule>
    <x:cfRule type="expression" dxfId="413" priority="78">
      <x:formula>H75="Minor gap"</x:formula>
    </x:cfRule>
  </x:conditionalFormatting>
  <x:conditionalFormatting sqref="H77:H77">
    <x:cfRule type="expression" dxfId="414" priority="79">
      <x:formula>H77="Major gap"</x:formula>
    </x:cfRule>
    <x:cfRule type="expression" dxfId="415" priority="80">
      <x:formula>H77="Material gap"</x:formula>
    </x:cfRule>
    <x:cfRule type="expression" dxfId="416" priority="81">
      <x:formula>H77="Minor gap"</x:formula>
    </x:cfRule>
  </x:conditionalFormatting>
  <x:conditionalFormatting sqref="H79:H79">
    <x:cfRule type="expression" dxfId="417" priority="82">
      <x:formula>H79="Major gap"</x:formula>
    </x:cfRule>
    <x:cfRule type="expression" dxfId="418" priority="83">
      <x:formula>H79="Material gap"</x:formula>
    </x:cfRule>
    <x:cfRule type="expression" dxfId="419" priority="84">
      <x:formula>H79="Minor gap"</x:formula>
    </x:cfRule>
  </x:conditionalFormatting>
  <x:conditionalFormatting sqref="H81:H81">
    <x:cfRule type="expression" dxfId="420" priority="85">
      <x:formula>H81="Major gap"</x:formula>
    </x:cfRule>
    <x:cfRule type="expression" dxfId="421" priority="86">
      <x:formula>H81="Material gap"</x:formula>
    </x:cfRule>
    <x:cfRule type="expression" dxfId="422" priority="87">
      <x:formula>H81="Minor gap"</x:formula>
    </x:cfRule>
  </x:conditionalFormatting>
  <x:conditionalFormatting sqref="H83:H83">
    <x:cfRule type="expression" dxfId="423" priority="88">
      <x:formula>H83="Major gap"</x:formula>
    </x:cfRule>
    <x:cfRule type="expression" dxfId="424" priority="89">
      <x:formula>H83="Material gap"</x:formula>
    </x:cfRule>
    <x:cfRule type="expression" dxfId="425" priority="90">
      <x:formula>H83="Minor gap"</x:formula>
    </x:cfRule>
  </x:conditionalFormatting>
  <x:conditionalFormatting sqref="H85:H85">
    <x:cfRule type="expression" dxfId="426" priority="91">
      <x:formula>H85="Major gap"</x:formula>
    </x:cfRule>
    <x:cfRule type="expression" dxfId="427" priority="92">
      <x:formula>H85="Material gap"</x:formula>
    </x:cfRule>
    <x:cfRule type="expression" dxfId="428" priority="93">
      <x:formula>H85="Minor gap"</x:formula>
    </x:cfRule>
  </x:conditionalFormatting>
  <x:conditionalFormatting sqref="H87:H87">
    <x:cfRule type="expression" dxfId="429" priority="94">
      <x:formula>H87="Major gap"</x:formula>
    </x:cfRule>
    <x:cfRule type="expression" dxfId="430" priority="95">
      <x:formula>H87="Material gap"</x:formula>
    </x:cfRule>
    <x:cfRule type="expression" dxfId="431" priority="96">
      <x:formula>H87="Minor gap"</x:formula>
    </x:cfRule>
  </x:conditionalFormatting>
  <x:conditionalFormatting sqref="H89:H89">
    <x:cfRule type="expression" dxfId="432" priority="97">
      <x:formula>H89="Major gap"</x:formula>
    </x:cfRule>
    <x:cfRule type="expression" dxfId="433" priority="98">
      <x:formula>H89="Material gap"</x:formula>
    </x:cfRule>
    <x:cfRule type="expression" dxfId="434" priority="99">
      <x:formula>H89="Minor gap"</x:formula>
    </x:cfRule>
  </x:conditionalFormatting>
  <x:conditionalFormatting sqref="H91:H91">
    <x:cfRule type="expression" dxfId="435" priority="100">
      <x:formula>H91="Major gap"</x:formula>
    </x:cfRule>
    <x:cfRule type="expression" dxfId="436" priority="101">
      <x:formula>H91="Material gap"</x:formula>
    </x:cfRule>
    <x:cfRule type="expression" dxfId="437" priority="102">
      <x:formula>H91="Minor gap"</x:formula>
    </x:cfRule>
  </x:conditionalFormatting>
  <x:conditionalFormatting sqref="H93:H93">
    <x:cfRule type="expression" dxfId="438" priority="103">
      <x:formula>H93="Major gap"</x:formula>
    </x:cfRule>
    <x:cfRule type="expression" dxfId="439" priority="104">
      <x:formula>H93="Material gap"</x:formula>
    </x:cfRule>
    <x:cfRule type="expression" dxfId="440" priority="105">
      <x:formula>H93="Minor gap"</x:formula>
    </x:cfRule>
  </x:conditionalFormatting>
  <x:conditionalFormatting sqref="H95:H95">
    <x:cfRule type="expression" dxfId="441" priority="106">
      <x:formula>H95="Major gap"</x:formula>
    </x:cfRule>
    <x:cfRule type="expression" dxfId="442" priority="107">
      <x:formula>H95="Material gap"</x:formula>
    </x:cfRule>
    <x:cfRule type="expression" dxfId="443" priority="108">
      <x:formula>H95="Minor gap"</x:formula>
    </x:cfRule>
  </x:conditionalFormatting>
  <x:conditionalFormatting sqref="H97:H97">
    <x:cfRule type="expression" dxfId="444" priority="109">
      <x:formula>H97="Major gap"</x:formula>
    </x:cfRule>
    <x:cfRule type="expression" dxfId="445" priority="110">
      <x:formula>H97="Material gap"</x:formula>
    </x:cfRule>
    <x:cfRule type="expression" dxfId="446" priority="111">
      <x:formula>H97="Minor gap"</x:formula>
    </x:cfRule>
  </x:conditionalFormatting>
  <x:conditionalFormatting sqref="H99:H99">
    <x:cfRule type="expression" dxfId="447" priority="112">
      <x:formula>H99="Major gap"</x:formula>
    </x:cfRule>
    <x:cfRule type="expression" dxfId="448" priority="113">
      <x:formula>H99="Material gap"</x:formula>
    </x:cfRule>
    <x:cfRule type="expression" dxfId="449" priority="114">
      <x:formula>H99="Minor gap"</x:formula>
    </x:cfRule>
  </x:conditionalFormatting>
  <x:conditionalFormatting sqref="H101:H101">
    <x:cfRule type="expression" dxfId="450" priority="115">
      <x:formula>H101="Major gap"</x:formula>
    </x:cfRule>
    <x:cfRule type="expression" dxfId="451" priority="116">
      <x:formula>H101="Material gap"</x:formula>
    </x:cfRule>
    <x:cfRule type="expression" dxfId="452" priority="117">
      <x:formula>H101="Minor gap"</x:formula>
    </x:cfRule>
  </x:conditionalFormatting>
  <x:conditionalFormatting sqref="H103:H103">
    <x:cfRule type="expression" dxfId="453" priority="118">
      <x:formula>H103="Major gap"</x:formula>
    </x:cfRule>
    <x:cfRule type="expression" dxfId="454" priority="119">
      <x:formula>H103="Material gap"</x:formula>
    </x:cfRule>
    <x:cfRule type="expression" dxfId="455" priority="120">
      <x:formula>H103="Minor gap"</x:formula>
    </x:cfRule>
  </x:conditionalFormatting>
  <x:conditionalFormatting sqref="H105:H105">
    <x:cfRule type="expression" dxfId="456" priority="121">
      <x:formula>H105="Major gap"</x:formula>
    </x:cfRule>
    <x:cfRule type="expression" dxfId="457" priority="122">
      <x:formula>H105="Material gap"</x:formula>
    </x:cfRule>
    <x:cfRule type="expression" dxfId="458" priority="123">
      <x:formula>H105="Minor gap"</x:formula>
    </x:cfRule>
  </x:conditionalFormatting>
  <x:conditionalFormatting sqref="H107:H107">
    <x:cfRule type="expression" dxfId="459" priority="124">
      <x:formula>H107="Major gap"</x:formula>
    </x:cfRule>
    <x:cfRule type="expression" dxfId="460" priority="125">
      <x:formula>H107="Material gap"</x:formula>
    </x:cfRule>
    <x:cfRule type="expression" dxfId="461" priority="126">
      <x:formula>H107="Minor gap"</x:formula>
    </x:cfRule>
  </x:conditionalFormatting>
  <x:conditionalFormatting sqref="H109:H109">
    <x:cfRule type="expression" dxfId="462" priority="127">
      <x:formula>H109="Major gap"</x:formula>
    </x:cfRule>
    <x:cfRule type="expression" dxfId="463" priority="128">
      <x:formula>H109="Material gap"</x:formula>
    </x:cfRule>
    <x:cfRule type="expression" dxfId="464" priority="129">
      <x:formula>H109="Minor gap"</x:formula>
    </x:cfRule>
  </x:conditionalFormatting>
  <x:conditionalFormatting sqref="H111:H111">
    <x:cfRule type="expression" dxfId="465" priority="130">
      <x:formula>H111="Major gap"</x:formula>
    </x:cfRule>
    <x:cfRule type="expression" dxfId="466" priority="131">
      <x:formula>H111="Material gap"</x:formula>
    </x:cfRule>
    <x:cfRule type="expression" dxfId="467" priority="132">
      <x:formula>H111="Minor gap"</x:formula>
    </x:cfRule>
  </x:conditionalFormatting>
  <x:conditionalFormatting sqref="H113:H113">
    <x:cfRule type="expression" dxfId="468" priority="133">
      <x:formula>H113="Major gap"</x:formula>
    </x:cfRule>
    <x:cfRule type="expression" dxfId="469" priority="134">
      <x:formula>H113="Material gap"</x:formula>
    </x:cfRule>
    <x:cfRule type="expression" dxfId="470" priority="135">
      <x:formula>H113="Minor gap"</x:formula>
    </x:cfRule>
  </x:conditionalFormatting>
  <x:conditionalFormatting sqref="H115:H115">
    <x:cfRule type="expression" dxfId="471" priority="136">
      <x:formula>H115="Major gap"</x:formula>
    </x:cfRule>
    <x:cfRule type="expression" dxfId="472" priority="137">
      <x:formula>H115="Material gap"</x:formula>
    </x:cfRule>
    <x:cfRule type="expression" dxfId="473" priority="138">
      <x:formula>H115="Minor gap"</x:formula>
    </x:cfRule>
  </x:conditionalFormatting>
  <x:conditionalFormatting sqref="H117:H117">
    <x:cfRule type="expression" dxfId="474" priority="139">
      <x:formula>H117="Major gap"</x:formula>
    </x:cfRule>
    <x:cfRule type="expression" dxfId="475" priority="140">
      <x:formula>H117="Material gap"</x:formula>
    </x:cfRule>
    <x:cfRule type="expression" dxfId="476" priority="141">
      <x:formula>H117="Minor gap"</x:formula>
    </x:cfRule>
  </x:conditionalFormatting>
  <x:conditionalFormatting sqref="H119:H119">
    <x:cfRule type="expression" dxfId="477" priority="142">
      <x:formula>H119="Major gap"</x:formula>
    </x:cfRule>
    <x:cfRule type="expression" dxfId="478" priority="143">
      <x:formula>H119="Material gap"</x:formula>
    </x:cfRule>
    <x:cfRule type="expression" dxfId="479" priority="144">
      <x:formula>H119="Minor gap"</x:formula>
    </x:cfRule>
  </x:conditionalFormatting>
  <x:conditionalFormatting sqref="H121:H121">
    <x:cfRule type="expression" dxfId="480" priority="145">
      <x:formula>H121="Major gap"</x:formula>
    </x:cfRule>
    <x:cfRule type="expression" dxfId="481" priority="146">
      <x:formula>H121="Material gap"</x:formula>
    </x:cfRule>
    <x:cfRule type="expression" dxfId="482" priority="147">
      <x:formula>H121="Minor gap"</x:formula>
    </x:cfRule>
  </x:conditionalFormatting>
  <x:conditionalFormatting sqref="H123:H123">
    <x:cfRule type="expression" dxfId="483" priority="148">
      <x:formula>H123="Major gap"</x:formula>
    </x:cfRule>
    <x:cfRule type="expression" dxfId="484" priority="149">
      <x:formula>H123="Material gap"</x:formula>
    </x:cfRule>
    <x:cfRule type="expression" dxfId="485" priority="150">
      <x:formula>H123="Minor gap"</x:formula>
    </x:cfRule>
  </x:conditionalFormatting>
  <x:conditionalFormatting sqref="H125:H125">
    <x:cfRule type="expression" dxfId="486" priority="151">
      <x:formula>H125="Major gap"</x:formula>
    </x:cfRule>
    <x:cfRule type="expression" dxfId="487" priority="152">
      <x:formula>H125="Material gap"</x:formula>
    </x:cfRule>
    <x:cfRule type="expression" dxfId="488" priority="153">
      <x:formula>H125="Minor gap"</x:formula>
    </x:cfRule>
  </x:conditionalFormatting>
  <x:conditionalFormatting sqref="H127:H127">
    <x:cfRule type="expression" dxfId="489" priority="154">
      <x:formula>H127="Major gap"</x:formula>
    </x:cfRule>
    <x:cfRule type="expression" dxfId="490" priority="155">
      <x:formula>H127="Material gap"</x:formula>
    </x:cfRule>
    <x:cfRule type="expression" dxfId="491" priority="156">
      <x:formula>H127="Minor gap"</x:formula>
    </x:cfRule>
  </x:conditionalFormatting>
  <x:conditionalFormatting sqref="H129:H129">
    <x:cfRule type="expression" dxfId="492" priority="157">
      <x:formula>H129="Major gap"</x:formula>
    </x:cfRule>
    <x:cfRule type="expression" dxfId="493" priority="158">
      <x:formula>H129="Material gap"</x:formula>
    </x:cfRule>
    <x:cfRule type="expression" dxfId="494" priority="159">
      <x:formula>H129="Minor gap"</x:formula>
    </x:cfRule>
  </x:conditionalFormatting>
  <x:conditionalFormatting sqref="H131:H131">
    <x:cfRule type="expression" dxfId="495" priority="160">
      <x:formula>H131="Major gap"</x:formula>
    </x:cfRule>
    <x:cfRule type="expression" dxfId="496" priority="161">
      <x:formula>H131="Material gap"</x:formula>
    </x:cfRule>
    <x:cfRule type="expression" dxfId="497" priority="162">
      <x:formula>H131="Minor gap"</x:formula>
    </x:cfRule>
  </x:conditionalFormatting>
  <x:conditionalFormatting sqref="H133:H133">
    <x:cfRule type="expression" dxfId="498" priority="163">
      <x:formula>H133="Major gap"</x:formula>
    </x:cfRule>
    <x:cfRule type="expression" dxfId="499" priority="164">
      <x:formula>H133="Material gap"</x:formula>
    </x:cfRule>
    <x:cfRule type="expression" dxfId="500" priority="165">
      <x:formula>H133="Minor gap"</x:formula>
    </x:cfRule>
  </x:conditionalFormatting>
  <x:conditionalFormatting sqref="H135:H135">
    <x:cfRule type="expression" dxfId="501" priority="166">
      <x:formula>H135="Major gap"</x:formula>
    </x:cfRule>
    <x:cfRule type="expression" dxfId="502" priority="167">
      <x:formula>H135="Material gap"</x:formula>
    </x:cfRule>
    <x:cfRule type="expression" dxfId="503" priority="168">
      <x:formula>H135="Minor gap"</x:formula>
    </x:cfRule>
  </x:conditionalFormatting>
  <x:conditionalFormatting sqref="H137:H137">
    <x:cfRule type="expression" dxfId="504" priority="169">
      <x:formula>H137="Major gap"</x:formula>
    </x:cfRule>
    <x:cfRule type="expression" dxfId="505" priority="170">
      <x:formula>H137="Material gap"</x:formula>
    </x:cfRule>
    <x:cfRule type="expression" dxfId="506" priority="171">
      <x:formula>H137="Minor gap"</x:formula>
    </x:cfRule>
  </x:conditionalFormatting>
  <x:conditionalFormatting sqref="H139:H139">
    <x:cfRule type="expression" dxfId="507" priority="172">
      <x:formula>H139="Major gap"</x:formula>
    </x:cfRule>
    <x:cfRule type="expression" dxfId="508" priority="173">
      <x:formula>H139="Material gap"</x:formula>
    </x:cfRule>
    <x:cfRule type="expression" dxfId="509" priority="174">
      <x:formula>H139="Minor gap"</x:formula>
    </x:cfRule>
  </x:conditionalFormatting>
  <x:conditionalFormatting sqref="H141:H141">
    <x:cfRule type="expression" dxfId="510" priority="175">
      <x:formula>H141="Major gap"</x:formula>
    </x:cfRule>
    <x:cfRule type="expression" dxfId="511" priority="176">
      <x:formula>H141="Material gap"</x:formula>
    </x:cfRule>
    <x:cfRule type="expression" dxfId="512" priority="177">
      <x:formula>H141="Minor gap"</x:formula>
    </x:cfRule>
  </x:conditionalFormatting>
  <x:conditionalFormatting sqref="H143:H143">
    <x:cfRule type="expression" dxfId="513" priority="178">
      <x:formula>H143="Major gap"</x:formula>
    </x:cfRule>
    <x:cfRule type="expression" dxfId="514" priority="179">
      <x:formula>H143="Material gap"</x:formula>
    </x:cfRule>
    <x:cfRule type="expression" dxfId="515" priority="180">
      <x:formula>H143="Minor gap"</x:formula>
    </x:cfRule>
  </x:conditionalFormatting>
  <x:conditionalFormatting sqref="H145:H145">
    <x:cfRule type="expression" dxfId="516" priority="181">
      <x:formula>H145="Major gap"</x:formula>
    </x:cfRule>
    <x:cfRule type="expression" dxfId="517" priority="182">
      <x:formula>H145="Material gap"</x:formula>
    </x:cfRule>
    <x:cfRule type="expression" dxfId="518" priority="183">
      <x:formula>H145="Minor gap"</x:formula>
    </x:cfRule>
  </x:conditionalFormatting>
  <x:conditionalFormatting sqref="H147:H147">
    <x:cfRule type="expression" dxfId="519" priority="184">
      <x:formula>H147="Major gap"</x:formula>
    </x:cfRule>
    <x:cfRule type="expression" dxfId="520" priority="185">
      <x:formula>H147="Material gap"</x:formula>
    </x:cfRule>
    <x:cfRule type="expression" dxfId="521" priority="186">
      <x:formula>H147="Minor gap"</x:formula>
    </x:cfRule>
  </x:conditionalFormatting>
  <x:conditionalFormatting sqref="H149:H149">
    <x:cfRule type="expression" dxfId="522" priority="187">
      <x:formula>H149="Major gap"</x:formula>
    </x:cfRule>
    <x:cfRule type="expression" dxfId="523" priority="188">
      <x:formula>H149="Material gap"</x:formula>
    </x:cfRule>
    <x:cfRule type="expression" dxfId="524" priority="189">
      <x:formula>H149="Minor gap"</x:formula>
    </x:cfRule>
  </x:conditionalFormatting>
  <x:conditionalFormatting sqref="H151:H151">
    <x:cfRule type="expression" dxfId="525" priority="190">
      <x:formula>H151="Major gap"</x:formula>
    </x:cfRule>
    <x:cfRule type="expression" dxfId="526" priority="191">
      <x:formula>H151="Material gap"</x:formula>
    </x:cfRule>
    <x:cfRule type="expression" dxfId="527" priority="192">
      <x:formula>H151="Minor gap"</x:formula>
    </x:cfRule>
  </x:conditionalFormatting>
  <x:conditionalFormatting sqref="H153:H153">
    <x:cfRule type="expression" dxfId="528" priority="193">
      <x:formula>H153="Major gap"</x:formula>
    </x:cfRule>
    <x:cfRule type="expression" dxfId="529" priority="194">
      <x:formula>H153="Material gap"</x:formula>
    </x:cfRule>
    <x:cfRule type="expression" dxfId="530" priority="195">
      <x:formula>H153="Minor gap"</x:formula>
    </x:cfRule>
  </x:conditionalFormatting>
  <x:conditionalFormatting sqref="H155:H155">
    <x:cfRule type="expression" dxfId="531" priority="196">
      <x:formula>H155="Major gap"</x:formula>
    </x:cfRule>
    <x:cfRule type="expression" dxfId="532" priority="197">
      <x:formula>H155="Material gap"</x:formula>
    </x:cfRule>
    <x:cfRule type="expression" dxfId="533" priority="198">
      <x:formula>H155="Minor gap"</x:formula>
    </x:cfRule>
  </x:conditionalFormatting>
  <x:conditionalFormatting sqref="H157:H157">
    <x:cfRule type="expression" dxfId="534" priority="199">
      <x:formula>H157="Major gap"</x:formula>
    </x:cfRule>
    <x:cfRule type="expression" dxfId="535" priority="200">
      <x:formula>H157="Material gap"</x:formula>
    </x:cfRule>
    <x:cfRule type="expression" dxfId="536" priority="201">
      <x:formula>H157="Minor gap"</x:formula>
    </x:cfRule>
  </x:conditionalFormatting>
  <x:conditionalFormatting sqref="H159:H159">
    <x:cfRule type="expression" dxfId="537" priority="202">
      <x:formula>H159="Major gap"</x:formula>
    </x:cfRule>
    <x:cfRule type="expression" dxfId="538" priority="203">
      <x:formula>H159="Material gap"</x:formula>
    </x:cfRule>
    <x:cfRule type="expression" dxfId="539" priority="204">
      <x:formula>H159="Minor gap"</x:formula>
    </x:cfRule>
  </x:conditionalFormatting>
  <x:conditionalFormatting sqref="H161:H161">
    <x:cfRule type="expression" dxfId="540" priority="205">
      <x:formula>H161="Major gap"</x:formula>
    </x:cfRule>
    <x:cfRule type="expression" dxfId="541" priority="206">
      <x:formula>H161="Material gap"</x:formula>
    </x:cfRule>
    <x:cfRule type="expression" dxfId="542" priority="207">
      <x:formula>H161="Minor gap"</x:formula>
    </x:cfRule>
  </x:conditionalFormatting>
  <x:conditionalFormatting sqref="H163:H163">
    <x:cfRule type="expression" dxfId="543" priority="208">
      <x:formula>H163="Major gap"</x:formula>
    </x:cfRule>
    <x:cfRule type="expression" dxfId="544" priority="209">
      <x:formula>H163="Material gap"</x:formula>
    </x:cfRule>
    <x:cfRule type="expression" dxfId="545" priority="210">
      <x:formula>H163="Minor gap"</x:formula>
    </x:cfRule>
  </x:conditionalFormatting>
  <x:conditionalFormatting sqref="H165:H165">
    <x:cfRule type="expression" dxfId="546" priority="211">
      <x:formula>H165="Major gap"</x:formula>
    </x:cfRule>
    <x:cfRule type="expression" dxfId="547" priority="212">
      <x:formula>H165="Material gap"</x:formula>
    </x:cfRule>
    <x:cfRule type="expression" dxfId="548" priority="213">
      <x:formula>H165="Minor gap"</x:formula>
    </x:cfRule>
  </x:conditionalFormatting>
  <x:conditionalFormatting sqref="H167:H167">
    <x:cfRule type="expression" dxfId="549" priority="214">
      <x:formula>H167="Major gap"</x:formula>
    </x:cfRule>
    <x:cfRule type="expression" dxfId="550" priority="215">
      <x:formula>H167="Material gap"</x:formula>
    </x:cfRule>
    <x:cfRule type="expression" dxfId="551" priority="216">
      <x:formula>H167="Minor gap"</x:formula>
    </x:cfRule>
  </x:conditionalFormatting>
  <x:conditionalFormatting sqref="H169:H169">
    <x:cfRule type="expression" dxfId="552" priority="217">
      <x:formula>H169="Major gap"</x:formula>
    </x:cfRule>
    <x:cfRule type="expression" dxfId="553" priority="218">
      <x:formula>H169="Material gap"</x:formula>
    </x:cfRule>
    <x:cfRule type="expression" dxfId="554" priority="219">
      <x:formula>H169="Minor gap"</x:formula>
    </x:cfRule>
  </x:conditionalFormatting>
  <x:conditionalFormatting sqref="H171:H171">
    <x:cfRule type="expression" dxfId="555" priority="220">
      <x:formula>H171="Major gap"</x:formula>
    </x:cfRule>
    <x:cfRule type="expression" dxfId="556" priority="221">
      <x:formula>H171="Material gap"</x:formula>
    </x:cfRule>
    <x:cfRule type="expression" dxfId="557" priority="222">
      <x:formula>H171="Minor gap"</x:formula>
    </x:cfRule>
  </x:conditionalFormatting>
  <x:conditionalFormatting sqref="H173:H173">
    <x:cfRule type="expression" dxfId="558" priority="223">
      <x:formula>H173="Major gap"</x:formula>
    </x:cfRule>
    <x:cfRule type="expression" dxfId="559" priority="224">
      <x:formula>H173="Material gap"</x:formula>
    </x:cfRule>
    <x:cfRule type="expression" dxfId="560" priority="225">
      <x:formula>H173="Minor gap"</x:formula>
    </x:cfRule>
  </x:conditionalFormatting>
  <x:conditionalFormatting sqref="H175:H175">
    <x:cfRule type="expression" dxfId="561" priority="226">
      <x:formula>H175="Major gap"</x:formula>
    </x:cfRule>
    <x:cfRule type="expression" dxfId="562" priority="227">
      <x:formula>H175="Material gap"</x:formula>
    </x:cfRule>
    <x:cfRule type="expression" dxfId="563" priority="228">
      <x:formula>H175="Minor gap"</x:formula>
    </x:cfRule>
  </x:conditionalFormatting>
  <x:conditionalFormatting sqref="H177:H177">
    <x:cfRule type="expression" dxfId="564" priority="229">
      <x:formula>H177="Major gap"</x:formula>
    </x:cfRule>
    <x:cfRule type="expression" dxfId="565" priority="230">
      <x:formula>H177="Material gap"</x:formula>
    </x:cfRule>
    <x:cfRule type="expression" dxfId="566" priority="231">
      <x:formula>H177="Minor gap"</x:formula>
    </x:cfRule>
  </x:conditionalFormatting>
  <x:conditionalFormatting sqref="H179:H179">
    <x:cfRule type="expression" dxfId="567" priority="232">
      <x:formula>H179="Major gap"</x:formula>
    </x:cfRule>
    <x:cfRule type="expression" dxfId="568" priority="233">
      <x:formula>H179="Material gap"</x:formula>
    </x:cfRule>
    <x:cfRule type="expression" dxfId="569" priority="234">
      <x:formula>H179="Minor gap"</x:formula>
    </x:cfRule>
  </x:conditionalFormatting>
  <x:conditionalFormatting sqref="H181:H181">
    <x:cfRule type="expression" dxfId="570" priority="235">
      <x:formula>H181="Major gap"</x:formula>
    </x:cfRule>
    <x:cfRule type="expression" dxfId="571" priority="236">
      <x:formula>H181="Material gap"</x:formula>
    </x:cfRule>
    <x:cfRule type="expression" dxfId="572" priority="237">
      <x:formula>H181="Minor gap"</x:formula>
    </x:cfRule>
  </x:conditionalFormatting>
  <x:conditionalFormatting sqref="H183:H183">
    <x:cfRule type="expression" dxfId="573" priority="238">
      <x:formula>H183="Major gap"</x:formula>
    </x:cfRule>
    <x:cfRule type="expression" dxfId="574" priority="239">
      <x:formula>H183="Material gap"</x:formula>
    </x:cfRule>
    <x:cfRule type="expression" dxfId="575" priority="240">
      <x:formula>H183="Minor gap"</x:formula>
    </x:cfRule>
  </x:conditionalFormatting>
  <x:conditionalFormatting sqref="H185:H185">
    <x:cfRule type="expression" dxfId="576" priority="241">
      <x:formula>H185="Major gap"</x:formula>
    </x:cfRule>
    <x:cfRule type="expression" dxfId="577" priority="242">
      <x:formula>H185="Material gap"</x:formula>
    </x:cfRule>
    <x:cfRule type="expression" dxfId="578" priority="243">
      <x:formula>H185="Minor gap"</x:formula>
    </x:cfRule>
  </x:conditionalFormatting>
  <x:conditionalFormatting sqref="H187:H187">
    <x:cfRule type="expression" dxfId="579" priority="244">
      <x:formula>H187="Major gap"</x:formula>
    </x:cfRule>
    <x:cfRule type="expression" dxfId="580" priority="245">
      <x:formula>H187="Material gap"</x:formula>
    </x:cfRule>
    <x:cfRule type="expression" dxfId="581" priority="246">
      <x:formula>H187="Minor gap"</x:formula>
    </x:cfRule>
  </x:conditionalFormatting>
  <x:conditionalFormatting sqref="H189:H189">
    <x:cfRule type="expression" dxfId="582" priority="247">
      <x:formula>H189="Major gap"</x:formula>
    </x:cfRule>
    <x:cfRule type="expression" dxfId="583" priority="248">
      <x:formula>H189="Material gap"</x:formula>
    </x:cfRule>
    <x:cfRule type="expression" dxfId="584" priority="249">
      <x:formula>H189="Minor gap"</x:formula>
    </x:cfRule>
  </x:conditionalFormatting>
  <x:conditionalFormatting sqref="H191:H191">
    <x:cfRule type="expression" dxfId="585" priority="250">
      <x:formula>H191="Major gap"</x:formula>
    </x:cfRule>
    <x:cfRule type="expression" dxfId="586" priority="251">
      <x:formula>H191="Material gap"</x:formula>
    </x:cfRule>
    <x:cfRule type="expression" dxfId="587" priority="252">
      <x:formula>H191="Minor gap"</x:formula>
    </x:cfRule>
  </x:conditionalFormatting>
  <x:dataValidations count="84">
    <x:dataValidation type="list" sqref="M25">
      <x:formula1>"Open,In progress,Awaiting evidence,Effectiveness review,Closed"</x:formula1>
    </x:dataValidation>
    <x:dataValidation type="list" sqref="M27">
      <x:formula1>"Open,In progress,Awaiting evidence,Effectiveness review,Closed"</x:formula1>
    </x:dataValidation>
    <x:dataValidation type="list" sqref="M29">
      <x:formula1>"Open,In progress,Awaiting evidence,Effectiveness review,Closed"</x:formula1>
    </x:dataValidation>
    <x:dataValidation type="list" sqref="M31">
      <x:formula1>"Open,In progress,Awaiting evidence,Effectiveness review,Closed"</x:formula1>
    </x:dataValidation>
    <x:dataValidation type="list" sqref="M33">
      <x:formula1>"Open,In progress,Awaiting evidence,Effectiveness review,Closed"</x:formula1>
    </x:dataValidation>
    <x:dataValidation type="list" sqref="M35">
      <x:formula1>"Open,In progress,Awaiting evidence,Effectiveness review,Closed"</x:formula1>
    </x:dataValidation>
    <x:dataValidation type="list" sqref="M37">
      <x:formula1>"Open,In progress,Awaiting evidence,Effectiveness review,Closed"</x:formula1>
    </x:dataValidation>
    <x:dataValidation type="list" sqref="M39">
      <x:formula1>"Open,In progress,Awaiting evidence,Effectiveness review,Closed"</x:formula1>
    </x:dataValidation>
    <x:dataValidation type="list" sqref="M41">
      <x:formula1>"Open,In progress,Awaiting evidence,Effectiveness review,Closed"</x:formula1>
    </x:dataValidation>
    <x:dataValidation type="list" sqref="M43">
      <x:formula1>"Open,In progress,Awaiting evidence,Effectiveness review,Closed"</x:formula1>
    </x:dataValidation>
    <x:dataValidation type="list" sqref="M45">
      <x:formula1>"Open,In progress,Awaiting evidence,Effectiveness review,Closed"</x:formula1>
    </x:dataValidation>
    <x:dataValidation type="list" sqref="M47">
      <x:formula1>"Open,In progress,Awaiting evidence,Effectiveness review,Closed"</x:formula1>
    </x:dataValidation>
    <x:dataValidation type="list" sqref="M49">
      <x:formula1>"Open,In progress,Awaiting evidence,Effectiveness review,Closed"</x:formula1>
    </x:dataValidation>
    <x:dataValidation type="list" sqref="M51">
      <x:formula1>"Open,In progress,Awaiting evidence,Effectiveness review,Closed"</x:formula1>
    </x:dataValidation>
    <x:dataValidation type="list" sqref="M53">
      <x:formula1>"Open,In progress,Awaiting evidence,Effectiveness review,Closed"</x:formula1>
    </x:dataValidation>
    <x:dataValidation type="list" sqref="M55">
      <x:formula1>"Open,In progress,Awaiting evidence,Effectiveness review,Closed"</x:formula1>
    </x:dataValidation>
    <x:dataValidation type="list" sqref="M57">
      <x:formula1>"Open,In progress,Awaiting evidence,Effectiveness review,Closed"</x:formula1>
    </x:dataValidation>
    <x:dataValidation type="list" sqref="M59">
      <x:formula1>"Open,In progress,Awaiting evidence,Effectiveness review,Closed"</x:formula1>
    </x:dataValidation>
    <x:dataValidation type="list" sqref="M61">
      <x:formula1>"Open,In progress,Awaiting evidence,Effectiveness review,Closed"</x:formula1>
    </x:dataValidation>
    <x:dataValidation type="list" sqref="M63">
      <x:formula1>"Open,In progress,Awaiting evidence,Effectiveness review,Closed"</x:formula1>
    </x:dataValidation>
    <x:dataValidation type="list" sqref="M65">
      <x:formula1>"Open,In progress,Awaiting evidence,Effectiveness review,Closed"</x:formula1>
    </x:dataValidation>
    <x:dataValidation type="list" sqref="M67">
      <x:formula1>"Open,In progress,Awaiting evidence,Effectiveness review,Closed"</x:formula1>
    </x:dataValidation>
    <x:dataValidation type="list" sqref="M69">
      <x:formula1>"Open,In progress,Awaiting evidence,Effectiveness review,Closed"</x:formula1>
    </x:dataValidation>
    <x:dataValidation type="list" sqref="M71">
      <x:formula1>"Open,In progress,Awaiting evidence,Effectiveness review,Closed"</x:formula1>
    </x:dataValidation>
    <x:dataValidation type="list" sqref="M73">
      <x:formula1>"Open,In progress,Awaiting evidence,Effectiveness review,Closed"</x:formula1>
    </x:dataValidation>
    <x:dataValidation type="list" sqref="M75">
      <x:formula1>"Open,In progress,Awaiting evidence,Effectiveness review,Closed"</x:formula1>
    </x:dataValidation>
    <x:dataValidation type="list" sqref="M77">
      <x:formula1>"Open,In progress,Awaiting evidence,Effectiveness review,Closed"</x:formula1>
    </x:dataValidation>
    <x:dataValidation type="list" sqref="M79">
      <x:formula1>"Open,In progress,Awaiting evidence,Effectiveness review,Closed"</x:formula1>
    </x:dataValidation>
    <x:dataValidation type="list" sqref="M81">
      <x:formula1>"Open,In progress,Awaiting evidence,Effectiveness review,Closed"</x:formula1>
    </x:dataValidation>
    <x:dataValidation type="list" sqref="M83">
      <x:formula1>"Open,In progress,Awaiting evidence,Effectiveness review,Closed"</x:formula1>
    </x:dataValidation>
    <x:dataValidation type="list" sqref="M85">
      <x:formula1>"Open,In progress,Awaiting evidence,Effectiveness review,Closed"</x:formula1>
    </x:dataValidation>
    <x:dataValidation type="list" sqref="M87">
      <x:formula1>"Open,In progress,Awaiting evidence,Effectiveness review,Closed"</x:formula1>
    </x:dataValidation>
    <x:dataValidation type="list" sqref="M89">
      <x:formula1>"Open,In progress,Awaiting evidence,Effectiveness review,Closed"</x:formula1>
    </x:dataValidation>
    <x:dataValidation type="list" sqref="M91">
      <x:formula1>"Open,In progress,Awaiting evidence,Effectiveness review,Closed"</x:formula1>
    </x:dataValidation>
    <x:dataValidation type="list" sqref="M93">
      <x:formula1>"Open,In progress,Awaiting evidence,Effectiveness review,Closed"</x:formula1>
    </x:dataValidation>
    <x:dataValidation type="list" sqref="M95">
      <x:formula1>"Open,In progress,Awaiting evidence,Effectiveness review,Closed"</x:formula1>
    </x:dataValidation>
    <x:dataValidation type="list" sqref="M97">
      <x:formula1>"Open,In progress,Awaiting evidence,Effectiveness review,Closed"</x:formula1>
    </x:dataValidation>
    <x:dataValidation type="list" sqref="M99">
      <x:formula1>"Open,In progress,Awaiting evidence,Effectiveness review,Closed"</x:formula1>
    </x:dataValidation>
    <x:dataValidation type="list" sqref="M101">
      <x:formula1>"Open,In progress,Awaiting evidence,Effectiveness review,Closed"</x:formula1>
    </x:dataValidation>
    <x:dataValidation type="list" sqref="M103">
      <x:formula1>"Open,In progress,Awaiting evidence,Effectiveness review,Closed"</x:formula1>
    </x:dataValidation>
    <x:dataValidation type="list" sqref="M105">
      <x:formula1>"Open,In progress,Awaiting evidence,Effectiveness review,Closed"</x:formula1>
    </x:dataValidation>
    <x:dataValidation type="list" sqref="M107">
      <x:formula1>"Open,In progress,Awaiting evidence,Effectiveness review,Closed"</x:formula1>
    </x:dataValidation>
    <x:dataValidation type="list" sqref="M109">
      <x:formula1>"Open,In progress,Awaiting evidence,Effectiveness review,Closed"</x:formula1>
    </x:dataValidation>
    <x:dataValidation type="list" sqref="M111">
      <x:formula1>"Open,In progress,Awaiting evidence,Effectiveness review,Closed"</x:formula1>
    </x:dataValidation>
    <x:dataValidation type="list" sqref="M113">
      <x:formula1>"Open,In progress,Awaiting evidence,Effectiveness review,Closed"</x:formula1>
    </x:dataValidation>
    <x:dataValidation type="list" sqref="M115">
      <x:formula1>"Open,In progress,Awaiting evidence,Effectiveness review,Closed"</x:formula1>
    </x:dataValidation>
    <x:dataValidation type="list" sqref="M117">
      <x:formula1>"Open,In progress,Awaiting evidence,Effectiveness review,Closed"</x:formula1>
    </x:dataValidation>
    <x:dataValidation type="list" sqref="M119">
      <x:formula1>"Open,In progress,Awaiting evidence,Effectiveness review,Closed"</x:formula1>
    </x:dataValidation>
    <x:dataValidation type="list" sqref="M121">
      <x:formula1>"Open,In progress,Awaiting evidence,Effectiveness review,Closed"</x:formula1>
    </x:dataValidation>
    <x:dataValidation type="list" sqref="M123">
      <x:formula1>"Open,In progress,Awaiting evidence,Effectiveness review,Closed"</x:formula1>
    </x:dataValidation>
    <x:dataValidation type="list" sqref="M125">
      <x:formula1>"Open,In progress,Awaiting evidence,Effectiveness review,Closed"</x:formula1>
    </x:dataValidation>
    <x:dataValidation type="list" sqref="M127">
      <x:formula1>"Open,In progress,Awaiting evidence,Effectiveness review,Closed"</x:formula1>
    </x:dataValidation>
    <x:dataValidation type="list" sqref="M129">
      <x:formula1>"Open,In progress,Awaiting evidence,Effectiveness review,Closed"</x:formula1>
    </x:dataValidation>
    <x:dataValidation type="list" sqref="M131">
      <x:formula1>"Open,In progress,Awaiting evidence,Effectiveness review,Closed"</x:formula1>
    </x:dataValidation>
    <x:dataValidation type="list" sqref="M133">
      <x:formula1>"Open,In progress,Awaiting evidence,Effectiveness review,Closed"</x:formula1>
    </x:dataValidation>
    <x:dataValidation type="list" sqref="M135">
      <x:formula1>"Open,In progress,Awaiting evidence,Effectiveness review,Closed"</x:formula1>
    </x:dataValidation>
    <x:dataValidation type="list" sqref="M137">
      <x:formula1>"Open,In progress,Awaiting evidence,Effectiveness review,Closed"</x:formula1>
    </x:dataValidation>
    <x:dataValidation type="list" sqref="M139">
      <x:formula1>"Open,In progress,Awaiting evidence,Effectiveness review,Closed"</x:formula1>
    </x:dataValidation>
    <x:dataValidation type="list" sqref="M141">
      <x:formula1>"Open,In progress,Awaiting evidence,Effectiveness review,Closed"</x:formula1>
    </x:dataValidation>
    <x:dataValidation type="list" sqref="M143">
      <x:formula1>"Open,In progress,Awaiting evidence,Effectiveness review,Closed"</x:formula1>
    </x:dataValidation>
    <x:dataValidation type="list" sqref="M145">
      <x:formula1>"Open,In progress,Awaiting evidence,Effectiveness review,Closed"</x:formula1>
    </x:dataValidation>
    <x:dataValidation type="list" sqref="M147">
      <x:formula1>"Open,In progress,Awaiting evidence,Effectiveness review,Closed"</x:formula1>
    </x:dataValidation>
    <x:dataValidation type="list" sqref="M149">
      <x:formula1>"Open,In progress,Awaiting evidence,Effectiveness review,Closed"</x:formula1>
    </x:dataValidation>
    <x:dataValidation type="list" sqref="M151">
      <x:formula1>"Open,In progress,Awaiting evidence,Effectiveness review,Closed"</x:formula1>
    </x:dataValidation>
    <x:dataValidation type="list" sqref="M153">
      <x:formula1>"Open,In progress,Awaiting evidence,Effectiveness review,Closed"</x:formula1>
    </x:dataValidation>
    <x:dataValidation type="list" sqref="M155">
      <x:formula1>"Open,In progress,Awaiting evidence,Effectiveness review,Closed"</x:formula1>
    </x:dataValidation>
    <x:dataValidation type="list" sqref="M157">
      <x:formula1>"Open,In progress,Awaiting evidence,Effectiveness review,Closed"</x:formula1>
    </x:dataValidation>
    <x:dataValidation type="list" sqref="M159">
      <x:formula1>"Open,In progress,Awaiting evidence,Effectiveness review,Closed"</x:formula1>
    </x:dataValidation>
    <x:dataValidation type="list" sqref="M161">
      <x:formula1>"Open,In progress,Awaiting evidence,Effectiveness review,Closed"</x:formula1>
    </x:dataValidation>
    <x:dataValidation type="list" sqref="M163">
      <x:formula1>"Open,In progress,Awaiting evidence,Effectiveness review,Closed"</x:formula1>
    </x:dataValidation>
    <x:dataValidation type="list" sqref="M165">
      <x:formula1>"Open,In progress,Awaiting evidence,Effectiveness review,Closed"</x:formula1>
    </x:dataValidation>
    <x:dataValidation type="list" sqref="M167">
      <x:formula1>"Open,In progress,Awaiting evidence,Effectiveness review,Closed"</x:formula1>
    </x:dataValidation>
    <x:dataValidation type="list" sqref="M169">
      <x:formula1>"Open,In progress,Awaiting evidence,Effectiveness review,Closed"</x:formula1>
    </x:dataValidation>
    <x:dataValidation type="list" sqref="M171">
      <x:formula1>"Open,In progress,Awaiting evidence,Effectiveness review,Closed"</x:formula1>
    </x:dataValidation>
    <x:dataValidation type="list" sqref="M173">
      <x:formula1>"Open,In progress,Awaiting evidence,Effectiveness review,Closed"</x:formula1>
    </x:dataValidation>
    <x:dataValidation type="list" sqref="M175">
      <x:formula1>"Open,In progress,Awaiting evidence,Effectiveness review,Closed"</x:formula1>
    </x:dataValidation>
    <x:dataValidation type="list" sqref="M177">
      <x:formula1>"Open,In progress,Awaiting evidence,Effectiveness review,Closed"</x:formula1>
    </x:dataValidation>
    <x:dataValidation type="list" sqref="M179">
      <x:formula1>"Open,In progress,Awaiting evidence,Effectiveness review,Closed"</x:formula1>
    </x:dataValidation>
    <x:dataValidation type="list" sqref="M181">
      <x:formula1>"Open,In progress,Awaiting evidence,Effectiveness review,Closed"</x:formula1>
    </x:dataValidation>
    <x:dataValidation type="list" sqref="M183">
      <x:formula1>"Open,In progress,Awaiting evidence,Effectiveness review,Closed"</x:formula1>
    </x:dataValidation>
    <x:dataValidation type="list" sqref="M185">
      <x:formula1>"Open,In progress,Awaiting evidence,Effectiveness review,Closed"</x:formula1>
    </x:dataValidation>
    <x:dataValidation type="list" sqref="M187">
      <x:formula1>"Open,In progress,Awaiting evidence,Effectiveness review,Closed"</x:formula1>
    </x:dataValidation>
    <x:dataValidation type="list" sqref="M189">
      <x:formula1>"Open,In progress,Awaiting evidence,Effectiveness review,Closed"</x:formula1>
    </x:dataValidation>
    <x:dataValidation type="list" sqref="M191">
      <x:formula1>"Open,In progress,Awaiting evidence,Effectiveness review,Closed"</x:formula1>
    </x:dataValidation>
  </x:dataValidation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13" hidden="0" customWidth="1"/>
    <x:col min="7" max="7" width="13" hidden="0" customWidth="1"/>
    <x:col min="8" max="8" width="13" hidden="0" customWidth="1"/>
    <x:col min="9" max="9" width="13" hidden="0" customWidth="1"/>
    <x:col min="10" max="10" width="4" hidden="0" customWidth="1"/>
    <x:col min="11" max="11" width="13" hidden="0" customWidth="1"/>
    <x:col min="12" max="12" width="13" hidden="0" customWidth="1"/>
    <x:col min="13" max="13" width="13" hidden="0" customWidth="1"/>
    <x:col min="14" max="14" width="13" hidden="0" customWidth="1"/>
    <x:col min="15" max="15" width="4" hidden="0" customWidth="1"/>
    <x:col min="16" max="16" width="13" hidden="0" customWidth="1"/>
    <x:col min="17" max="17" width="13" hidden="0" customWidth="1"/>
    <x:col min="18" max="18" width="13" hidden="0" customWidth="1"/>
    <x:col min="19" max="19" width="13" hidden="0" customWidth="1"/>
    <x:col min="20" max="20" width="4" hidden="0" customWidth="1"/>
    <x:col min="21" max="21" width="13" hidden="0" customWidth="1"/>
    <x:col min="22" max="22" width="13"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Executive Report</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Management-ready summary of assurance, gaps and action control. Suitable for review meetings and improvement planning.</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OVERALL ASSURANCE</x:v>
      </x:c>
      <x:c r="L7" s="40"/>
      <x:c r="M7" s="40"/>
      <x:c r="N7" s="40"/>
      <x:c r="O7" s="2"/>
      <x:c r="P7" s="55" t="str">
        <x:v>CONTROLS ASSURED</x:v>
      </x:c>
      <x:c r="Q7" s="40"/>
      <x:c r="R7" s="40"/>
      <x:c r="S7" s="40"/>
      <x:c r="T7" s="2"/>
      <x:c r="U7" s="55" t="str">
        <x:v>ACTIONS CLOSED</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COUNT('_ENGINE'!M2:M85)/84</x:f>
        <x:v>1</x:v>
      </x:c>
      <x:c r="G9" s="40"/>
      <x:c r="H9" s="40"/>
      <x:c r="I9" s="40"/>
      <x:c r="J9" s="2"/>
      <x:c r="K9" s="60" t="n">
        <x:f>IFERROR(AVERAGE('_ENGINE'!M2:M85)/100,0)</x:f>
        <x:v>0</x:v>
      </x:c>
      <x:c r="L9" s="40"/>
      <x:c r="M9" s="40"/>
      <x:c r="N9" s="40"/>
      <x:c r="O9" s="2"/>
      <x:c r="P9" s="60" t="n">
        <x:f>COUNTIF('_ENGINE'!N2:N85,"Assured")/84</x:f>
        <x:v>0</x:v>
      </x:c>
      <x:c r="Q9" s="40"/>
      <x:c r="R9" s="40"/>
      <x:c r="S9" s="40"/>
      <x:c r="T9" s="2"/>
      <x:c r="U9" s="60" t="n">
        <x:f>IFERROR(COUNTIF('_ENGINE'!U2:U85,"Closed")/COUNTIF('_ENGINE'!U2:U85,"&lt;&gt;"),0)</x:f>
        <x:v>0</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REPT("█",ROUND((COUNT('_ENGINE'!M2:M85)/84)*20,0))&amp;REPT("·",20-ROUND((COUNT('_ENGINE'!M2:M85)/84)*20,0))</x:f>
        <x:v>████████████████████</x:v>
      </x:c>
      <x:c r="G11" s="40"/>
      <x:c r="H11" s="40"/>
      <x:c r="I11" s="40"/>
      <x:c r="J11" s="2"/>
      <x:c r="K11" s="69" t="str">
        <x:f>REPT("█",ROUND((IFERROR(AVERAGE('_ENGINE'!M2:M85)/100,0))*20,0))&amp;REPT("·",20-ROUND((IFERROR(AVERAGE('_ENGINE'!M2:M85)/100,0))*20,0))</x:f>
        <x:v>····················</x:v>
      </x:c>
      <x:c r="L11" s="40"/>
      <x:c r="M11" s="40"/>
      <x:c r="N11" s="40"/>
      <x:c r="O11" s="2"/>
      <x:c r="P11" s="77" t="str">
        <x:f>REPT("█",ROUND((COUNTIF('_ENGINE'!N2:N85,"Assured")/84)*20,0))&amp;REPT("·",20-ROUND((COUNTIF('_ENGINE'!N2:N85,"Assured")/84)*20,0))</x:f>
        <x:v>····················</x:v>
      </x:c>
      <x:c r="Q11" s="40"/>
      <x:c r="R11" s="40"/>
      <x:c r="S11" s="40"/>
      <x:c r="T11" s="2"/>
      <x:c r="U11" s="73" t="str">
        <x:f>REPT("█",ROUND((IFERROR(COUNTIF('_ENGINE'!U2:U85,"Closed")/COUNTIF('_ENGINE'!U2:U85,"&lt;&gt;"),0))*20,0))&amp;REPT("·",20-ROUND((IFERROR(COUNTIF('_ENGINE'!U2:U85,"Closed")/COUNTIF('_ENGINE'!U2:U85,"&lt;&gt;"),0))*20,0))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2"/>
      <x:c r="G15" s="2"/>
      <x:c r="H15" s="2"/>
      <x:c r="I15" s="2"/>
      <x:c r="J15" s="2"/>
      <x:c r="K15" s="2"/>
      <x:c r="L15" s="2"/>
      <x:c r="M15" s="2"/>
      <x:c r="N15" s="2"/>
      <x:c r="O15" s="2"/>
      <x:c r="P15" s="2"/>
      <x:c r="Q15" s="2"/>
      <x:c r="R15" s="2"/>
      <x:c r="S15" s="2"/>
      <x:c r="T15" s="2"/>
      <x:c r="U15" s="2"/>
      <x:c r="V15" s="2"/>
      <x:c r="W15" s="2"/>
    </x:row>
    <x:row r="16">
      <x:c r="A16" s="4"/>
      <x:c r="B16" s="4"/>
      <x:c r="C16" s="4"/>
      <x:c r="D16" s="4"/>
      <x:c r="E16" s="2"/>
      <x:c r="F16" s="146" t="str">
        <x:v>REVIEW CONTEXT</x:v>
      </x:c>
      <x:c r="G16" s="40"/>
      <x:c r="H16" s="40"/>
      <x:c r="I16" s="40"/>
      <x:c r="J16" s="40"/>
      <x:c r="K16" s="40"/>
      <x:c r="L16" s="40"/>
      <x:c r="M16" s="40"/>
      <x:c r="N16" s="40"/>
      <x:c r="O16" s="40"/>
      <x:c r="P16" s="40"/>
      <x:c r="Q16" s="40"/>
      <x:c r="R16" s="40"/>
      <x:c r="S16" s="40"/>
      <x:c r="T16" s="40"/>
      <x:c r="U16" s="40"/>
      <x:c r="V16" s="40"/>
      <x:c r="W16" s="2"/>
    </x:row>
    <x:row r="17">
      <x:c r="A17" s="4"/>
      <x:c r="B17" s="4"/>
      <x:c r="C17" s="4"/>
      <x:c r="D17" s="4"/>
      <x:c r="E17" s="2"/>
      <x:c r="F17" s="40"/>
      <x:c r="G17" s="40"/>
      <x:c r="H17" s="40"/>
      <x:c r="I17" s="40"/>
      <x:c r="J17" s="40"/>
      <x:c r="K17" s="40"/>
      <x:c r="L17" s="40"/>
      <x:c r="M17" s="40"/>
      <x:c r="N17" s="40"/>
      <x:c r="O17" s="40"/>
      <x:c r="P17" s="40"/>
      <x:c r="Q17" s="40"/>
      <x:c r="R17" s="40"/>
      <x:c r="S17" s="40"/>
      <x:c r="T17" s="40"/>
      <x:c r="U17" s="40"/>
      <x:c r="V17" s="40"/>
      <x:c r="W17" s="2"/>
    </x:row>
    <x:row r="18">
      <x:c r="A18" s="19" t="str">
        <x:v>CLAUSE 5</x:v>
      </x:c>
      <x:c r="B18" s="4"/>
      <x:c r="C18" s="4"/>
      <x:c r="D18" s="4"/>
      <x:c r="E18" s="2"/>
      <x:c r="F18" s="40"/>
      <x:c r="G18" s="40"/>
      <x:c r="H18" s="40"/>
      <x:c r="I18" s="40"/>
      <x:c r="J18" s="40"/>
      <x:c r="K18" s="40"/>
      <x:c r="L18" s="40"/>
      <x:c r="M18" s="40"/>
      <x:c r="N18" s="40"/>
      <x:c r="O18" s="40"/>
      <x:c r="P18" s="40"/>
      <x:c r="Q18" s="40"/>
      <x:c r="R18" s="40"/>
      <x:c r="S18" s="40"/>
      <x:c r="T18" s="40"/>
      <x:c r="U18" s="40"/>
      <x:c r="V18" s="40"/>
      <x:c r="W18" s="2"/>
    </x:row>
    <x:row r="19">
      <x:c r="A19" s="4"/>
      <x:c r="B19" s="4"/>
      <x:c r="C19" s="4"/>
      <x:c r="D19" s="4"/>
      <x:c r="E19" s="2"/>
      <x:c r="F19" s="54" t="str">
        <x:v>Organisation</x:v>
      </x:c>
      <x:c r="G19" s="40"/>
      <x:c r="H19" s="40"/>
      <x:c r="I19" s="40"/>
      <x:c r="J19" s="40"/>
      <x:c r="K19" s="150" t="n">
        <x:f>'START HERE'!H8</x:f>
        <x:v>0</x:v>
      </x:c>
      <x:c r="L19" s="40"/>
      <x:c r="M19" s="40"/>
      <x:c r="N19" s="40"/>
      <x:c r="O19" s="40"/>
      <x:c r="P19" s="40"/>
      <x:c r="Q19" s="40"/>
      <x:c r="R19" s="40"/>
      <x:c r="S19" s="40"/>
      <x:c r="T19" s="40"/>
      <x:c r="U19" s="40"/>
      <x:c r="V19" s="40"/>
      <x:c r="W19" s="2"/>
    </x:row>
    <x:row r="20">
      <x:c r="A20" s="4"/>
      <x:c r="B20" s="4"/>
      <x:c r="C20" s="4"/>
      <x:c r="D20" s="4"/>
      <x:c r="E20" s="2"/>
      <x:c r="F20" s="54" t="str">
        <x:v>Site / Business Unit</x:v>
      </x:c>
      <x:c r="G20" s="40"/>
      <x:c r="H20" s="40"/>
      <x:c r="I20" s="40"/>
      <x:c r="J20" s="40"/>
      <x:c r="K20" s="150" t="n">
        <x:f>'START HERE'!P8</x:f>
        <x:v>0</x:v>
      </x:c>
      <x:c r="L20" s="40"/>
      <x:c r="M20" s="40"/>
      <x:c r="N20" s="40"/>
      <x:c r="O20" s="40"/>
      <x:c r="P20" s="40"/>
      <x:c r="Q20" s="40"/>
      <x:c r="R20" s="40"/>
      <x:c r="S20" s="40"/>
      <x:c r="T20" s="40"/>
      <x:c r="U20" s="40"/>
      <x:c r="V20" s="40"/>
      <x:c r="W20" s="2"/>
    </x:row>
    <x:row r="21">
      <x:c r="A21" s="19" t="str">
        <x:v>CLAUSE 6</x:v>
      </x:c>
      <x:c r="B21" s="4"/>
      <x:c r="C21" s="4"/>
      <x:c r="D21" s="4"/>
      <x:c r="E21" s="2"/>
      <x:c r="F21" s="54" t="str">
        <x:v>Assessor</x:v>
      </x:c>
      <x:c r="G21" s="40"/>
      <x:c r="H21" s="40"/>
      <x:c r="I21" s="40"/>
      <x:c r="J21" s="40"/>
      <x:c r="K21" s="150" t="n">
        <x:f>'START HERE'!H13</x:f>
        <x:v>0</x:v>
      </x:c>
      <x:c r="L21" s="40"/>
      <x:c r="M21" s="40"/>
      <x:c r="N21" s="40"/>
      <x:c r="O21" s="40"/>
      <x:c r="P21" s="40"/>
      <x:c r="Q21" s="40"/>
      <x:c r="R21" s="40"/>
      <x:c r="S21" s="40"/>
      <x:c r="T21" s="40"/>
      <x:c r="U21" s="40"/>
      <x:c r="V21" s="40"/>
      <x:c r="W21" s="2"/>
    </x:row>
    <x:row r="22">
      <x:c r="A22" s="4"/>
      <x:c r="B22" s="4"/>
      <x:c r="C22" s="4"/>
      <x:c r="D22" s="4"/>
      <x:c r="E22" s="2"/>
      <x:c r="F22" s="54" t="str">
        <x:v>Review Date</x:v>
      </x:c>
      <x:c r="G22" s="40"/>
      <x:c r="H22" s="40"/>
      <x:c r="I22" s="40"/>
      <x:c r="J22" s="40"/>
      <x:c r="K22" s="210" t="n">
        <x:f>'START HERE'!P13</x:f>
        <x:v>0</x:v>
      </x:c>
      <x:c r="L22" s="51"/>
      <x:c r="M22" s="51"/>
      <x:c r="N22" s="51"/>
      <x:c r="O22" s="51"/>
      <x:c r="P22" s="51"/>
      <x:c r="Q22" s="51"/>
      <x:c r="R22" s="51"/>
      <x:c r="S22" s="51"/>
      <x:c r="T22" s="51"/>
      <x:c r="U22" s="51"/>
      <x:c r="V22" s="51"/>
      <x:c r="W22" s="2"/>
    </x:row>
    <x:row r="23">
      <x:c r="A23" s="4"/>
      <x:c r="B23" s="4"/>
      <x:c r="C23" s="4"/>
      <x:c r="D23" s="4"/>
      <x:c r="E23" s="2"/>
      <x:c r="F23" s="40"/>
      <x:c r="G23" s="40"/>
      <x:c r="H23" s="40"/>
      <x:c r="I23" s="40"/>
      <x:c r="J23" s="40"/>
      <x:c r="K23" s="40"/>
      <x:c r="L23" s="40"/>
      <x:c r="M23" s="40"/>
      <x:c r="N23" s="40"/>
      <x:c r="O23" s="40"/>
      <x:c r="P23" s="40"/>
      <x:c r="Q23" s="40"/>
      <x:c r="R23" s="40"/>
      <x:c r="S23" s="40"/>
      <x:c r="T23" s="40"/>
      <x:c r="U23" s="40"/>
      <x:c r="V23" s="40"/>
      <x:c r="W23" s="2"/>
    </x:row>
    <x:row r="24">
      <x:c r="A24" s="19" t="str">
        <x:v>CLAUSE 7</x:v>
      </x:c>
      <x:c r="B24" s="4"/>
      <x:c r="C24" s="4"/>
      <x:c r="D24" s="4"/>
      <x:c r="E24" s="2"/>
      <x:c r="F24" s="40"/>
      <x:c r="G24" s="40"/>
      <x:c r="H24" s="40"/>
      <x:c r="I24" s="40"/>
      <x:c r="J24" s="40"/>
      <x:c r="K24" s="40"/>
      <x:c r="L24" s="40"/>
      <x:c r="M24" s="40"/>
      <x:c r="N24" s="40"/>
      <x:c r="O24" s="40"/>
      <x:c r="P24" s="40"/>
      <x:c r="Q24" s="40"/>
      <x:c r="R24" s="40"/>
      <x:c r="S24" s="40"/>
      <x:c r="T24" s="40"/>
      <x:c r="U24" s="40"/>
      <x:c r="V24" s="40"/>
      <x:c r="W24" s="2"/>
    </x:row>
    <x:row r="25">
      <x:c r="A25" s="4"/>
      <x:c r="B25" s="4"/>
      <x:c r="C25" s="4"/>
      <x:c r="D25" s="4"/>
      <x:c r="E25" s="2"/>
      <x:c r="F25" s="40"/>
      <x:c r="G25" s="40"/>
      <x:c r="H25" s="40"/>
      <x:c r="I25" s="40"/>
      <x:c r="J25" s="40"/>
      <x:c r="K25" s="40"/>
      <x:c r="L25" s="40"/>
      <x:c r="M25" s="40"/>
      <x:c r="N25" s="40"/>
      <x:c r="O25" s="40"/>
      <x:c r="P25" s="40"/>
      <x:c r="Q25" s="40"/>
      <x:c r="R25" s="40"/>
      <x:c r="S25" s="40"/>
      <x:c r="T25" s="40"/>
      <x:c r="U25" s="40"/>
      <x:c r="V25" s="40"/>
      <x:c r="W25" s="2"/>
    </x:row>
    <x:row r="26">
      <x:c r="A26" s="4"/>
      <x:c r="B26" s="4"/>
      <x:c r="C26" s="4"/>
      <x:c r="D26" s="4"/>
      <x:c r="E26" s="2"/>
      <x:c r="F26" s="2"/>
      <x:c r="G26" s="2"/>
      <x:c r="H26" s="2"/>
      <x:c r="I26" s="2"/>
      <x:c r="J26" s="2"/>
      <x:c r="K26" s="2"/>
      <x:c r="L26" s="2"/>
      <x:c r="M26" s="2"/>
      <x:c r="N26" s="2"/>
      <x:c r="O26" s="2"/>
      <x:c r="P26" s="2"/>
      <x:c r="Q26" s="2"/>
      <x:c r="R26" s="2"/>
      <x:c r="S26" s="2"/>
      <x:c r="T26" s="2"/>
      <x:c r="U26" s="2"/>
      <x:c r="V26" s="2"/>
      <x:c r="W26" s="2"/>
    </x:row>
    <x:row r="27">
      <x:c r="A27" s="19" t="str">
        <x:v>CLAUSE 8</x:v>
      </x:c>
      <x:c r="B27" s="4"/>
      <x:c r="C27" s="4"/>
      <x:c r="D27" s="4"/>
      <x:c r="E27" s="2"/>
      <x:c r="F27" s="2"/>
      <x:c r="G27" s="2"/>
      <x:c r="H27" s="2"/>
      <x:c r="I27" s="2"/>
      <x:c r="J27" s="2"/>
      <x:c r="K27" s="2"/>
      <x:c r="L27" s="2"/>
      <x:c r="M27" s="2"/>
      <x:c r="N27" s="2"/>
      <x:c r="O27" s="2"/>
      <x:c r="P27" s="2"/>
      <x:c r="Q27" s="2"/>
      <x:c r="R27" s="2"/>
      <x:c r="S27" s="2"/>
      <x:c r="T27" s="2"/>
      <x:c r="U27" s="2"/>
      <x:c r="V27" s="2"/>
      <x:c r="W27" s="2"/>
    </x:row>
    <x:row r="28">
      <x:c r="A28" s="4"/>
      <x:c r="B28" s="4"/>
      <x:c r="C28" s="4"/>
      <x:c r="D28" s="4"/>
      <x:c r="E28" s="2"/>
      <x:c r="F28" s="2"/>
      <x:c r="G28" s="2"/>
      <x:c r="H28" s="2"/>
      <x:c r="I28" s="2"/>
      <x:c r="J28" s="2"/>
      <x:c r="K28" s="2"/>
      <x:c r="L28" s="2"/>
      <x:c r="M28" s="2"/>
      <x:c r="N28" s="2"/>
      <x:c r="O28" s="2"/>
      <x:c r="P28" s="2"/>
      <x:c r="Q28" s="2"/>
      <x:c r="R28" s="2"/>
      <x:c r="S28" s="2"/>
      <x:c r="T28" s="2"/>
      <x:c r="U28" s="2"/>
      <x:c r="V28" s="2"/>
      <x:c r="W28" s="2"/>
    </x:row>
    <x:row r="29">
      <x:c r="A29" s="4"/>
      <x:c r="B29" s="4"/>
      <x:c r="C29" s="4"/>
      <x:c r="D29" s="4"/>
      <x:c r="E29" s="2"/>
      <x:c r="F29" s="146" t="str">
        <x:v>CLAUSE SCORECARD</x:v>
      </x:c>
      <x:c r="G29" s="40"/>
      <x:c r="H29" s="40"/>
      <x:c r="I29" s="40"/>
      <x:c r="J29" s="40"/>
      <x:c r="K29" s="40"/>
      <x:c r="L29" s="40"/>
      <x:c r="M29" s="40"/>
      <x:c r="N29" s="40"/>
      <x:c r="O29" s="2"/>
      <x:c r="P29" s="146" t="str">
        <x:v>MANAGEMENT INTERPRETATION</x:v>
      </x:c>
      <x:c r="Q29" s="40"/>
      <x:c r="R29" s="40"/>
      <x:c r="S29" s="40"/>
      <x:c r="T29" s="40"/>
      <x:c r="U29" s="40"/>
      <x:c r="V29" s="40"/>
      <x:c r="W29" s="2"/>
    </x:row>
    <x:row r="30">
      <x:c r="A30" s="19" t="str">
        <x:v>CLAUSE 9</x:v>
      </x:c>
      <x:c r="B30" s="4"/>
      <x:c r="C30" s="4"/>
      <x:c r="D30" s="4"/>
      <x:c r="E30" s="2"/>
      <x:c r="F30" s="40"/>
      <x:c r="G30" s="40"/>
      <x:c r="H30" s="40"/>
      <x:c r="I30" s="40"/>
      <x:c r="J30" s="40"/>
      <x:c r="K30" s="40"/>
      <x:c r="L30" s="40"/>
      <x:c r="M30" s="40"/>
      <x:c r="N30" s="40"/>
      <x:c r="O30" s="2"/>
      <x:c r="P30" s="40"/>
      <x:c r="Q30" s="40"/>
      <x:c r="R30" s="40"/>
      <x:c r="S30" s="40"/>
      <x:c r="T30" s="40"/>
      <x:c r="U30" s="40"/>
      <x:c r="V30" s="40"/>
      <x:c r="W30" s="2"/>
    </x:row>
    <x:row r="31">
      <x:c r="A31" s="4"/>
      <x:c r="B31" s="4"/>
      <x:c r="C31" s="4"/>
      <x:c r="D31" s="4"/>
      <x:c r="E31" s="2"/>
      <x:c r="F31" s="40"/>
      <x:c r="G31" s="40"/>
      <x:c r="H31" s="40"/>
      <x:c r="I31" s="40"/>
      <x:c r="J31" s="40"/>
      <x:c r="K31" s="40"/>
      <x:c r="L31" s="40"/>
      <x:c r="M31" s="40"/>
      <x:c r="N31" s="40"/>
      <x:c r="O31" s="2"/>
      <x:c r="P31" s="40"/>
      <x:c r="Q31" s="40"/>
      <x:c r="R31" s="40"/>
      <x:c r="S31" s="40"/>
      <x:c r="T31" s="40"/>
      <x:c r="U31" s="40"/>
      <x:c r="V31" s="40"/>
      <x:c r="W31" s="2"/>
    </x:row>
    <x:row r="32">
      <x:c r="A32" s="4"/>
      <x:c r="B32" s="4"/>
      <x:c r="C32" s="4"/>
      <x:c r="D32" s="4"/>
      <x:c r="E32" s="2"/>
      <x:c r="F32" s="54" t="str">
        <x:v>CLAUSE</x:v>
      </x:c>
      <x:c r="G32" s="54" t="str">
        <x:v>ASSURANCE</x:v>
      </x:c>
      <x:c r="H32" s="54" t="str">
        <x:v>MAJOR</x:v>
      </x:c>
      <x:c r="I32" s="54" t="str">
        <x:v>MATERIAL</x:v>
      </x:c>
      <x:c r="J32" s="54" t="str">
        <x:v>OPEN</x:v>
      </x:c>
      <x:c r="K32" s="40"/>
      <x:c r="L32" s="40"/>
      <x:c r="M32" s="40"/>
      <x:c r="N32" s="40"/>
      <x:c r="O32" s="2"/>
      <x:c r="P32" s="200" t="str">
        <x:v>Use the clause scorecard to direct management attention, then review the underlying control cards before deciding action. A low assurance score is a prioritisation signal—not an automatic declaration of nonconformity. Conformity decisions must be made against the authorised standard and applicable customer, statutory and regulatory requirements.</x:v>
      </x:c>
      <x:c r="Q32" s="40"/>
      <x:c r="R32" s="40"/>
      <x:c r="S32" s="40"/>
      <x:c r="T32" s="40"/>
      <x:c r="U32" s="40"/>
      <x:c r="V32" s="40"/>
      <x:c r="W32" s="2"/>
    </x:row>
    <x:row r="33">
      <x:c r="A33" s="19" t="str">
        <x:v>CLAUSE 10</x:v>
      </x:c>
      <x:c r="B33" s="4"/>
      <x:c r="C33" s="4"/>
      <x:c r="D33" s="4"/>
      <x:c r="E33" s="2"/>
      <x:c r="F33" s="40"/>
      <x:c r="G33" s="40"/>
      <x:c r="H33" s="40"/>
      <x:c r="I33" s="40"/>
      <x:c r="J33" s="40"/>
      <x:c r="K33" s="40"/>
      <x:c r="L33" s="40"/>
      <x:c r="M33" s="40"/>
      <x:c r="N33" s="40"/>
      <x:c r="O33" s="2"/>
      <x:c r="P33" s="40"/>
      <x:c r="Q33" s="40"/>
      <x:c r="R33" s="40"/>
      <x:c r="S33" s="40"/>
      <x:c r="T33" s="40"/>
      <x:c r="U33" s="40"/>
      <x:c r="V33" s="40"/>
      <x:c r="W33" s="2"/>
    </x:row>
    <x:row r="34">
      <x:c r="A34" s="4"/>
      <x:c r="B34" s="4"/>
      <x:c r="C34" s="4"/>
      <x:c r="D34" s="4"/>
      <x:c r="E34" s="2"/>
      <x:c r="F34" s="150" t="str">
        <x:v>Clause 4</x:v>
      </x:c>
      <x:c r="G34" s="152" t="n">
        <x:f>IFERROR(AVERAGEIF('_ENGINE'!A2:A85,"4",'_ENGINE'!M2:M85)/100,0)</x:f>
        <x:v>0</x:v>
      </x:c>
      <x:c r="H34" s="150" t="n">
        <x:f>COUNTIFS('_ENGINE'!A2:A85,"4",'_ENGINE'!N2:N85,"Major gap")</x:f>
        <x:v>0</x:v>
      </x:c>
      <x:c r="I34" s="150" t="n">
        <x:f>COUNTIFS('_ENGINE'!A2:A85,"4",'_ENGINE'!N2:N85,"Material gap")</x:f>
        <x:v>0</x:v>
      </x:c>
      <x:c r="J34" s="150" t="n">
        <x:f>COUNTIFS('_ENGINE'!A2:A85,"4",'_ENGINE'!U2:U85,"Open")+COUNTIFS('_ENGINE'!A2:A85,"4",'_ENGINE'!U2:U85,"In progress")+COUNTIFS('_ENGINE'!A2:A85,"4",'_ENGINE'!U2:U85,"Awaiting evidence")+COUNTIFS('_ENGINE'!A2:A85,"4",'_ENGINE'!U2:U85,"Effectiveness review")</x:f>
        <x:v>0</x:v>
      </x:c>
      <x:c r="K34" s="40"/>
      <x:c r="L34" s="40"/>
      <x:c r="M34" s="40"/>
      <x:c r="N34" s="40"/>
      <x:c r="O34" s="2"/>
      <x:c r="P34" s="40"/>
      <x:c r="Q34" s="40"/>
      <x:c r="R34" s="40"/>
      <x:c r="S34" s="40"/>
      <x:c r="T34" s="40"/>
      <x:c r="U34" s="40"/>
      <x:c r="V34" s="40"/>
      <x:c r="W34" s="2"/>
    </x:row>
    <x:row r="35">
      <x:c r="A35" s="4"/>
      <x:c r="B35" s="4"/>
      <x:c r="C35" s="4"/>
      <x:c r="D35" s="4"/>
      <x:c r="E35" s="2"/>
      <x:c r="F35" s="150" t="str">
        <x:v>Clause 5</x:v>
      </x:c>
      <x:c r="G35" s="152" t="n">
        <x:f>IFERROR(AVERAGEIF('_ENGINE'!A2:A85,"5",'_ENGINE'!M2:M85)/100,0)</x:f>
        <x:v>0</x:v>
      </x:c>
      <x:c r="H35" s="150" t="n">
        <x:f>COUNTIFS('_ENGINE'!A2:A85,"5",'_ENGINE'!N2:N85,"Major gap")</x:f>
        <x:v>0</x:v>
      </x:c>
      <x:c r="I35" s="150" t="n">
        <x:f>COUNTIFS('_ENGINE'!A2:A85,"5",'_ENGINE'!N2:N85,"Material gap")</x:f>
        <x:v>0</x:v>
      </x:c>
      <x:c r="J35" s="150" t="n">
        <x:f>COUNTIFS('_ENGINE'!A2:A85,"5",'_ENGINE'!U2:U85,"Open")+COUNTIFS('_ENGINE'!A2:A85,"5",'_ENGINE'!U2:U85,"In progress")+COUNTIFS('_ENGINE'!A2:A85,"5",'_ENGINE'!U2:U85,"Awaiting evidence")+COUNTIFS('_ENGINE'!A2:A85,"5",'_ENGINE'!U2:U85,"Effectiveness review")</x:f>
        <x:v>0</x:v>
      </x:c>
      <x:c r="K35" s="40"/>
      <x:c r="L35" s="40"/>
      <x:c r="M35" s="40"/>
      <x:c r="N35" s="40"/>
      <x:c r="O35" s="2"/>
      <x:c r="P35" s="40"/>
      <x:c r="Q35" s="40"/>
      <x:c r="R35" s="40"/>
      <x:c r="S35" s="40"/>
      <x:c r="T35" s="40"/>
      <x:c r="U35" s="40"/>
      <x:c r="V35" s="40"/>
      <x:c r="W35" s="2"/>
    </x:row>
    <x:row r="36">
      <x:c r="A36" s="19" t="str">
        <x:v>ACTION CENTRE</x:v>
      </x:c>
      <x:c r="B36" s="4"/>
      <x:c r="C36" s="4"/>
      <x:c r="D36" s="4"/>
      <x:c r="E36" s="2"/>
      <x:c r="F36" s="150" t="str">
        <x:v>Clause 6</x:v>
      </x:c>
      <x:c r="G36" s="152" t="n">
        <x:f>IFERROR(AVERAGEIF('_ENGINE'!A2:A85,"6",'_ENGINE'!M2:M85)/100,0)</x:f>
        <x:v>0</x:v>
      </x:c>
      <x:c r="H36" s="150" t="n">
        <x:f>COUNTIFS('_ENGINE'!A2:A85,"6",'_ENGINE'!N2:N85,"Major gap")</x:f>
        <x:v>0</x:v>
      </x:c>
      <x:c r="I36" s="150" t="n">
        <x:f>COUNTIFS('_ENGINE'!A2:A85,"6",'_ENGINE'!N2:N85,"Material gap")</x:f>
        <x:v>0</x:v>
      </x:c>
      <x:c r="J36" s="150" t="n">
        <x:f>COUNTIFS('_ENGINE'!A2:A85,"6",'_ENGINE'!U2:U85,"Open")+COUNTIFS('_ENGINE'!A2:A85,"6",'_ENGINE'!U2:U85,"In progress")+COUNTIFS('_ENGINE'!A2:A85,"6",'_ENGINE'!U2:U85,"Awaiting evidence")+COUNTIFS('_ENGINE'!A2:A85,"6",'_ENGINE'!U2:U85,"Effectiveness review")</x:f>
        <x:v>0</x:v>
      </x:c>
      <x:c r="K36" s="40"/>
      <x:c r="L36" s="40"/>
      <x:c r="M36" s="40"/>
      <x:c r="N36" s="40"/>
      <x:c r="O36" s="2"/>
      <x:c r="P36" s="40"/>
      <x:c r="Q36" s="40"/>
      <x:c r="R36" s="40"/>
      <x:c r="S36" s="40"/>
      <x:c r="T36" s="40"/>
      <x:c r="U36" s="40"/>
      <x:c r="V36" s="40"/>
      <x:c r="W36" s="2"/>
    </x:row>
    <x:row r="37">
      <x:c r="A37" s="4"/>
      <x:c r="B37" s="4"/>
      <x:c r="C37" s="4"/>
      <x:c r="D37" s="4"/>
      <x:c r="E37" s="2"/>
      <x:c r="F37" s="150" t="str">
        <x:v>Clause 7</x:v>
      </x:c>
      <x:c r="G37" s="152" t="n">
        <x:f>IFERROR(AVERAGEIF('_ENGINE'!A2:A85,"7",'_ENGINE'!M2:M85)/100,0)</x:f>
        <x:v>0</x:v>
      </x:c>
      <x:c r="H37" s="150" t="n">
        <x:f>COUNTIFS('_ENGINE'!A2:A85,"7",'_ENGINE'!N2:N85,"Major gap")</x:f>
        <x:v>0</x:v>
      </x:c>
      <x:c r="I37" s="150" t="n">
        <x:f>COUNTIFS('_ENGINE'!A2:A85,"7",'_ENGINE'!N2:N85,"Material gap")</x:f>
        <x:v>0</x:v>
      </x:c>
      <x:c r="J37" s="150" t="n">
        <x:f>COUNTIFS('_ENGINE'!A2:A85,"7",'_ENGINE'!U2:U85,"Open")+COUNTIFS('_ENGINE'!A2:A85,"7",'_ENGINE'!U2:U85,"In progress")+COUNTIFS('_ENGINE'!A2:A85,"7",'_ENGINE'!U2:U85,"Awaiting evidence")+COUNTIFS('_ENGINE'!A2:A85,"7",'_ENGINE'!U2:U85,"Effectiveness review")</x:f>
        <x:v>0</x:v>
      </x:c>
      <x:c r="K37" s="40"/>
      <x:c r="L37" s="40"/>
      <x:c r="M37" s="40"/>
      <x:c r="N37" s="40"/>
      <x:c r="O37" s="2"/>
      <x:c r="P37" s="40"/>
      <x:c r="Q37" s="40"/>
      <x:c r="R37" s="40"/>
      <x:c r="S37" s="40"/>
      <x:c r="T37" s="40"/>
      <x:c r="U37" s="40"/>
      <x:c r="V37" s="40"/>
      <x:c r="W37" s="2"/>
    </x:row>
    <x:row r="38">
      <x:c r="A38" s="4"/>
      <x:c r="B38" s="4"/>
      <x:c r="C38" s="4"/>
      <x:c r="D38" s="4"/>
      <x:c r="E38" s="2"/>
      <x:c r="F38" s="150" t="str">
        <x:v>Clause 8</x:v>
      </x:c>
      <x:c r="G38" s="152" t="n">
        <x:f>IFERROR(AVERAGEIF('_ENGINE'!A2:A85,"8",'_ENGINE'!M2:M85)/100,0)</x:f>
        <x:v>0</x:v>
      </x:c>
      <x:c r="H38" s="150" t="n">
        <x:f>COUNTIFS('_ENGINE'!A2:A85,"8",'_ENGINE'!N2:N85,"Major gap")</x:f>
        <x:v>0</x:v>
      </x:c>
      <x:c r="I38" s="150" t="n">
        <x:f>COUNTIFS('_ENGINE'!A2:A85,"8",'_ENGINE'!N2:N85,"Material gap")</x:f>
        <x:v>0</x:v>
      </x:c>
      <x:c r="J38" s="150" t="n">
        <x:f>COUNTIFS('_ENGINE'!A2:A85,"8",'_ENGINE'!U2:U85,"Open")+COUNTIFS('_ENGINE'!A2:A85,"8",'_ENGINE'!U2:U85,"In progress")+COUNTIFS('_ENGINE'!A2:A85,"8",'_ENGINE'!U2:U85,"Awaiting evidence")+COUNTIFS('_ENGINE'!A2:A85,"8",'_ENGINE'!U2:U85,"Effectiveness review")</x:f>
        <x:v>0</x:v>
      </x:c>
      <x:c r="K38" s="40"/>
      <x:c r="L38" s="40"/>
      <x:c r="M38" s="40"/>
      <x:c r="N38" s="40"/>
      <x:c r="O38" s="2"/>
      <x:c r="P38" s="40"/>
      <x:c r="Q38" s="40"/>
      <x:c r="R38" s="40"/>
      <x:c r="S38" s="40"/>
      <x:c r="T38" s="40"/>
      <x:c r="U38" s="40"/>
      <x:c r="V38" s="40"/>
      <x:c r="W38" s="2"/>
    </x:row>
    <x:row r="39">
      <x:c r="A39" s="25" t="str">
        <x:v>EXECUTIVE REPORT</x:v>
      </x:c>
      <x:c r="B39" s="4"/>
      <x:c r="C39" s="4"/>
      <x:c r="D39" s="4"/>
      <x:c r="E39" s="2"/>
      <x:c r="F39" s="150" t="str">
        <x:v>Clause 9</x:v>
      </x:c>
      <x:c r="G39" s="152" t="n">
        <x:f>IFERROR(AVERAGEIF('_ENGINE'!A2:A85,"9",'_ENGINE'!M2:M85)/100,0)</x:f>
        <x:v>0</x:v>
      </x:c>
      <x:c r="H39" s="150" t="n">
        <x:f>COUNTIFS('_ENGINE'!A2:A85,"9",'_ENGINE'!N2:N85,"Major gap")</x:f>
        <x:v>0</x:v>
      </x:c>
      <x:c r="I39" s="150" t="n">
        <x:f>COUNTIFS('_ENGINE'!A2:A85,"9",'_ENGINE'!N2:N85,"Material gap")</x:f>
        <x:v>0</x:v>
      </x:c>
      <x:c r="J39" s="150" t="n">
        <x:f>COUNTIFS('_ENGINE'!A2:A85,"9",'_ENGINE'!U2:U85,"Open")+COUNTIFS('_ENGINE'!A2:A85,"9",'_ENGINE'!U2:U85,"In progress")+COUNTIFS('_ENGINE'!A2:A85,"9",'_ENGINE'!U2:U85,"Awaiting evidence")+COUNTIFS('_ENGINE'!A2:A85,"9",'_ENGINE'!U2:U85,"Effectiveness review")</x:f>
        <x:v>0</x:v>
      </x:c>
      <x:c r="K39" s="40"/>
      <x:c r="L39" s="40"/>
      <x:c r="M39" s="40"/>
      <x:c r="N39" s="40"/>
      <x:c r="O39" s="2"/>
      <x:c r="P39" s="40"/>
      <x:c r="Q39" s="40"/>
      <x:c r="R39" s="40"/>
      <x:c r="S39" s="40"/>
      <x:c r="T39" s="40"/>
      <x:c r="U39" s="40"/>
      <x:c r="V39" s="40"/>
      <x:c r="W39" s="2"/>
    </x:row>
    <x:row r="40">
      <x:c r="A40" s="4"/>
      <x:c r="B40" s="4"/>
      <x:c r="C40" s="4"/>
      <x:c r="D40" s="4"/>
      <x:c r="E40" s="2"/>
      <x:c r="F40" s="150" t="str">
        <x:v>Clause 10</x:v>
      </x:c>
      <x:c r="G40" s="152" t="n">
        <x:f>IFERROR(AVERAGEIF('_ENGINE'!A2:A85,"10",'_ENGINE'!M2:M85)/100,0)</x:f>
        <x:v>0</x:v>
      </x:c>
      <x:c r="H40" s="150" t="n">
        <x:f>COUNTIFS('_ENGINE'!A2:A85,"10",'_ENGINE'!N2:N85,"Major gap")</x:f>
        <x:v>0</x:v>
      </x:c>
      <x:c r="I40" s="150" t="n">
        <x:f>COUNTIFS('_ENGINE'!A2:A85,"10",'_ENGINE'!N2:N85,"Material gap")</x:f>
        <x:v>0</x:v>
      </x:c>
      <x:c r="J40" s="150" t="n">
        <x:f>COUNTIFS('_ENGINE'!A2:A85,"10",'_ENGINE'!U2:U85,"Open")+COUNTIFS('_ENGINE'!A2:A85,"10",'_ENGINE'!U2:U85,"In progress")+COUNTIFS('_ENGINE'!A2:A85,"10",'_ENGINE'!U2:U85,"Awaiting evidence")+COUNTIFS('_ENGINE'!A2:A85,"10",'_ENGINE'!U2:U85,"Effectiveness review")</x:f>
        <x:v>0</x:v>
      </x:c>
      <x:c r="K40" s="40"/>
      <x:c r="L40" s="40"/>
      <x:c r="M40" s="40"/>
      <x:c r="N40" s="40"/>
      <x:c r="O40" s="2"/>
      <x:c r="P40" s="40"/>
      <x:c r="Q40" s="40"/>
      <x:c r="R40" s="40"/>
      <x:c r="S40" s="40"/>
      <x:c r="T40" s="40"/>
      <x:c r="U40" s="40"/>
      <x:c r="V40" s="40"/>
      <x:c r="W40" s="2"/>
    </x:row>
    <x:row r="41">
      <x:c r="A41" s="4"/>
      <x:c r="B41" s="4"/>
      <x:c r="C41" s="4"/>
      <x:c r="D41" s="4"/>
      <x:c r="E41" s="2"/>
      <x:c r="F41" s="40"/>
      <x:c r="G41" s="40"/>
      <x:c r="H41" s="40"/>
      <x:c r="I41" s="40"/>
      <x:c r="J41" s="40"/>
      <x:c r="K41" s="40"/>
      <x:c r="L41" s="40"/>
      <x:c r="M41" s="40"/>
      <x:c r="N41" s="40"/>
      <x:c r="O41" s="2"/>
      <x:c r="P41" s="40"/>
      <x:c r="Q41" s="40"/>
      <x:c r="R41" s="40"/>
      <x:c r="S41" s="40"/>
      <x:c r="T41" s="40"/>
      <x:c r="U41" s="40"/>
      <x:c r="V41" s="40"/>
      <x:c r="W41" s="2"/>
    </x:row>
    <x:row r="42">
      <x:c r="A42" s="19" t="str">
        <x:v>GUIDANCE</x:v>
      </x:c>
      <x:c r="B42" s="4"/>
      <x:c r="C42" s="4"/>
      <x:c r="D42" s="4"/>
      <x:c r="E42" s="2"/>
      <x:c r="F42" s="40"/>
      <x:c r="G42" s="40"/>
      <x:c r="H42" s="40"/>
      <x:c r="I42" s="40"/>
      <x:c r="J42" s="40"/>
      <x:c r="K42" s="40"/>
      <x:c r="L42" s="40"/>
      <x:c r="M42" s="40"/>
      <x:c r="N42" s="40"/>
      <x:c r="O42" s="2"/>
      <x:c r="P42" s="40"/>
      <x:c r="Q42" s="40"/>
      <x:c r="R42" s="40"/>
      <x:c r="S42" s="40"/>
      <x:c r="T42" s="40"/>
      <x:c r="U42" s="40"/>
      <x:c r="V42" s="40"/>
      <x:c r="W42" s="2"/>
    </x:row>
    <x:row r="43">
      <x:c r="A43" s="4"/>
      <x:c r="B43" s="4"/>
      <x:c r="C43" s="4"/>
      <x:c r="D43" s="4"/>
      <x:c r="E43" s="2"/>
      <x:c r="F43" s="40"/>
      <x:c r="G43" s="40"/>
      <x:c r="H43" s="40"/>
      <x:c r="I43" s="40"/>
      <x:c r="J43" s="40"/>
      <x:c r="K43" s="40"/>
      <x:c r="L43" s="40"/>
      <x:c r="M43" s="40"/>
      <x:c r="N43" s="40"/>
      <x:c r="O43" s="2"/>
      <x:c r="P43" s="40"/>
      <x:c r="Q43" s="40"/>
      <x:c r="R43" s="40"/>
      <x:c r="S43" s="40"/>
      <x:c r="T43" s="40"/>
      <x:c r="U43" s="40"/>
      <x:c r="V43" s="40"/>
      <x:c r="W43" s="2"/>
    </x:row>
    <x:row r="44">
      <x:c r="A44" s="4"/>
      <x:c r="B44" s="4"/>
      <x:c r="C44" s="4"/>
      <x:c r="D44" s="4"/>
      <x:c r="E44" s="2"/>
      <x:c r="F44" s="40"/>
      <x:c r="G44" s="40"/>
      <x:c r="H44" s="40"/>
      <x:c r="I44" s="40"/>
      <x:c r="J44" s="40"/>
      <x:c r="K44" s="40"/>
      <x:c r="L44" s="40"/>
      <x:c r="M44" s="40"/>
      <x:c r="N44" s="40"/>
      <x:c r="O44" s="2"/>
      <x:c r="P44" s="40"/>
      <x:c r="Q44" s="40"/>
      <x:c r="R44" s="40"/>
      <x:c r="S44" s="40"/>
      <x:c r="T44" s="40"/>
      <x:c r="U44" s="40"/>
      <x:c r="V44" s="40"/>
      <x:c r="W44" s="2"/>
    </x:row>
    <x:row r="45">
      <x:c r="A45" s="4"/>
      <x:c r="B45" s="4"/>
      <x:c r="C45" s="4"/>
      <x:c r="D45" s="4"/>
      <x:c r="E45" s="2"/>
      <x:c r="F45" s="40"/>
      <x:c r="G45" s="40"/>
      <x:c r="H45" s="40"/>
      <x:c r="I45" s="40"/>
      <x:c r="J45" s="40"/>
      <x:c r="K45" s="40"/>
      <x:c r="L45" s="40"/>
      <x:c r="M45" s="40"/>
      <x:c r="N45" s="40"/>
      <x:c r="O45" s="2"/>
      <x:c r="P45" s="40"/>
      <x:c r="Q45" s="40"/>
      <x:c r="R45" s="40"/>
      <x:c r="S45" s="40"/>
      <x:c r="T45" s="40"/>
      <x:c r="U45" s="40"/>
      <x:c r="V45" s="40"/>
      <x:c r="W45" s="2"/>
    </x:row>
    <x:row r="46">
      <x:c r="A46" s="4"/>
      <x:c r="B46" s="4"/>
      <x:c r="C46" s="4"/>
      <x:c r="D46" s="4"/>
      <x:c r="E46" s="2"/>
      <x:c r="F46" s="40"/>
      <x:c r="G46" s="40"/>
      <x:c r="H46" s="40"/>
      <x:c r="I46" s="40"/>
      <x:c r="J46" s="40"/>
      <x:c r="K46" s="40"/>
      <x:c r="L46" s="40"/>
      <x:c r="M46" s="40"/>
      <x:c r="N46" s="40"/>
      <x:c r="O46" s="2"/>
      <x:c r="P46" s="40"/>
      <x:c r="Q46" s="40"/>
      <x:c r="R46" s="40"/>
      <x:c r="S46" s="40"/>
      <x:c r="T46" s="40"/>
      <x:c r="U46" s="40"/>
      <x:c r="V46" s="40"/>
      <x:c r="W46" s="2"/>
    </x:row>
    <x:row r="47">
      <x:c r="A47" s="4"/>
      <x:c r="B47" s="4"/>
      <x:c r="C47" s="4"/>
      <x:c r="D47" s="4"/>
      <x:c r="E47" s="2"/>
      <x:c r="F47" s="40"/>
      <x:c r="G47" s="40"/>
      <x:c r="H47" s="40"/>
      <x:c r="I47" s="40"/>
      <x:c r="J47" s="40"/>
      <x:c r="K47" s="40"/>
      <x:c r="L47" s="40"/>
      <x:c r="M47" s="40"/>
      <x:c r="N47" s="40"/>
      <x:c r="O47" s="2"/>
      <x:c r="P47" s="40"/>
      <x:c r="Q47" s="40"/>
      <x:c r="R47" s="40"/>
      <x:c r="S47" s="40"/>
      <x:c r="T47" s="40"/>
      <x:c r="U47" s="40"/>
      <x:c r="V47" s="40"/>
      <x:c r="W47" s="2"/>
    </x:row>
    <x:row r="48">
      <x:c r="A48" s="4"/>
      <x:c r="B48" s="4"/>
      <x:c r="C48" s="4"/>
      <x:c r="D48" s="4"/>
      <x:c r="E48" s="2"/>
      <x:c r="F48" s="2"/>
      <x:c r="G48" s="2"/>
      <x:c r="H48" s="2"/>
      <x:c r="I48" s="2"/>
      <x:c r="J48" s="2"/>
      <x:c r="K48" s="2"/>
      <x:c r="L48" s="2"/>
      <x:c r="M48" s="2"/>
      <x:c r="N48" s="2"/>
      <x:c r="O48" s="2"/>
      <x:c r="P48" s="2"/>
      <x:c r="Q48" s="2"/>
      <x:c r="R48" s="2"/>
      <x:c r="S48" s="2"/>
      <x:c r="T48" s="2"/>
      <x:c r="U48" s="2"/>
      <x:c r="V48" s="2"/>
      <x:c r="W48" s="2"/>
    </x:row>
    <x:row r="49">
      <x:c r="A49" s="4"/>
      <x:c r="B49" s="4"/>
      <x:c r="C49" s="4"/>
      <x:c r="D49" s="4"/>
      <x:c r="E49" s="2"/>
      <x:c r="F49" s="2"/>
      <x:c r="G49" s="2"/>
      <x:c r="H49" s="2"/>
      <x:c r="I49" s="2"/>
      <x:c r="J49" s="2"/>
      <x:c r="K49" s="2"/>
      <x:c r="L49" s="2"/>
      <x:c r="M49" s="2"/>
      <x:c r="N49" s="2"/>
      <x:c r="O49" s="2"/>
      <x:c r="P49" s="2"/>
      <x:c r="Q49" s="2"/>
      <x:c r="R49" s="2"/>
      <x:c r="S49" s="2"/>
      <x:c r="T49" s="2"/>
      <x:c r="U49" s="2"/>
      <x:c r="V49" s="2"/>
      <x:c r="W49" s="2"/>
    </x:row>
    <x:row r="50">
      <x:c r="A50" s="4"/>
      <x:c r="B50" s="4"/>
      <x:c r="C50" s="4"/>
      <x:c r="D50" s="4"/>
      <x:c r="E50" s="2"/>
      <x:c r="F50" s="2"/>
      <x:c r="G50" s="2"/>
      <x:c r="H50" s="2"/>
      <x:c r="I50" s="2"/>
      <x:c r="J50" s="2"/>
      <x:c r="K50" s="2"/>
      <x:c r="L50" s="2"/>
      <x:c r="M50" s="2"/>
      <x:c r="N50" s="2"/>
      <x:c r="O50" s="2"/>
      <x:c r="P50" s="2"/>
      <x:c r="Q50" s="2"/>
      <x:c r="R50" s="2"/>
      <x:c r="S50" s="2"/>
      <x:c r="T50" s="2"/>
      <x:c r="U50" s="2"/>
      <x:c r="V50" s="2"/>
      <x:c r="W50" s="2"/>
    </x:row>
    <x:row r="51">
      <x:c r="A51" s="4"/>
      <x:c r="B51" s="4"/>
      <x:c r="C51" s="4"/>
      <x:c r="D51" s="4"/>
      <x:c r="E51" s="2"/>
      <x:c r="F51" s="2"/>
      <x:c r="G51" s="2"/>
      <x:c r="H51" s="2"/>
      <x:c r="I51" s="2"/>
      <x:c r="J51" s="2"/>
      <x:c r="K51" s="2"/>
      <x:c r="L51" s="2"/>
      <x:c r="M51" s="2"/>
      <x:c r="N51" s="2"/>
      <x:c r="O51" s="2"/>
      <x:c r="P51" s="2"/>
      <x:c r="Q51" s="2"/>
      <x:c r="R51" s="2"/>
      <x:c r="S51" s="2"/>
      <x:c r="T51" s="2"/>
      <x:c r="U51" s="2"/>
      <x:c r="V51" s="2"/>
      <x:c r="W51" s="2"/>
    </x:row>
    <x:row r="52">
      <x:c r="A52" s="4"/>
      <x:c r="B52" s="4"/>
      <x:c r="C52" s="4"/>
      <x:c r="D52" s="4"/>
      <x:c r="E52" s="2"/>
      <x:c r="F52" s="2"/>
      <x:c r="G52" s="2"/>
      <x:c r="H52" s="2"/>
      <x:c r="I52" s="2"/>
      <x:c r="J52" s="2"/>
      <x:c r="K52" s="2"/>
      <x:c r="L52" s="2"/>
      <x:c r="M52" s="2"/>
      <x:c r="N52" s="2"/>
      <x:c r="O52" s="2"/>
      <x:c r="P52" s="2"/>
      <x:c r="Q52" s="2"/>
      <x:c r="R52" s="2"/>
      <x:c r="S52" s="2"/>
      <x:c r="T52" s="2"/>
      <x:c r="U52" s="2"/>
      <x:c r="V52" s="2"/>
      <x:c r="W52" s="2"/>
    </x:row>
    <x:row r="53">
      <x:c r="A53" s="4"/>
      <x:c r="B53" s="4"/>
      <x:c r="C53" s="4"/>
      <x:c r="D53" s="4"/>
      <x:c r="E53" s="2"/>
      <x:c r="F53" s="2"/>
      <x:c r="G53" s="2"/>
      <x:c r="H53" s="2"/>
      <x:c r="I53" s="2"/>
      <x:c r="J53" s="2"/>
      <x:c r="K53" s="2"/>
      <x:c r="L53" s="2"/>
      <x:c r="M53" s="2"/>
      <x:c r="N53" s="2"/>
      <x:c r="O53" s="2"/>
      <x:c r="P53" s="2"/>
      <x:c r="Q53" s="2"/>
      <x:c r="R53" s="2"/>
      <x:c r="S53" s="2"/>
      <x:c r="T53" s="2"/>
      <x:c r="U53" s="2"/>
      <x:c r="V53" s="2"/>
      <x:c r="W53" s="2"/>
    </x:row>
    <x:row r="54">
      <x:c r="A54" s="4"/>
      <x:c r="B54" s="4"/>
      <x:c r="C54" s="4"/>
      <x:c r="D54" s="4"/>
      <x:c r="E54" s="2"/>
      <x:c r="F54" s="2"/>
      <x:c r="G54" s="2"/>
      <x:c r="H54" s="2"/>
      <x:c r="I54" s="2"/>
      <x:c r="J54" s="2"/>
      <x:c r="K54" s="2"/>
      <x:c r="L54" s="2"/>
      <x:c r="M54" s="2"/>
      <x:c r="N54" s="2"/>
      <x:c r="O54" s="2"/>
      <x:c r="P54" s="2"/>
      <x:c r="Q54" s="2"/>
      <x:c r="R54" s="2"/>
      <x:c r="S54" s="2"/>
      <x:c r="T54" s="2"/>
      <x:c r="U54" s="2"/>
      <x:c r="V54" s="2"/>
      <x:c r="W54" s="2"/>
    </x:row>
    <x:row r="55">
      <x:c r="A55" s="4"/>
      <x:c r="B55" s="4"/>
      <x:c r="C55" s="4"/>
      <x:c r="D55" s="4"/>
      <x:c r="E55" s="2"/>
      <x:c r="F55" s="2"/>
      <x:c r="G55" s="2"/>
      <x:c r="H55" s="2"/>
      <x:c r="I55" s="2"/>
      <x:c r="J55" s="2"/>
      <x:c r="K55" s="2"/>
      <x:c r="L55" s="2"/>
      <x:c r="M55" s="2"/>
      <x:c r="N55" s="2"/>
      <x:c r="O55" s="2"/>
      <x:c r="P55" s="2"/>
      <x:c r="Q55" s="2"/>
      <x:c r="R55" s="2"/>
      <x:c r="S55" s="2"/>
      <x:c r="T55" s="2"/>
      <x:c r="U55" s="2"/>
      <x:c r="V55" s="2"/>
      <x:c r="W55" s="2"/>
    </x:row>
    <x:row r="56">
      <x:c r="A56" s="4"/>
      <x:c r="B56" s="4"/>
      <x:c r="C56" s="4"/>
      <x:c r="D56" s="4"/>
      <x:c r="E56" s="2"/>
      <x:c r="F56" s="2"/>
      <x:c r="G56" s="2"/>
      <x:c r="H56" s="2"/>
      <x:c r="I56" s="2"/>
      <x:c r="J56" s="2"/>
      <x:c r="K56" s="2"/>
      <x:c r="L56" s="2"/>
      <x:c r="M56" s="2"/>
      <x:c r="N56" s="2"/>
      <x:c r="O56" s="2"/>
      <x:c r="P56" s="2"/>
      <x:c r="Q56" s="2"/>
      <x:c r="R56" s="2"/>
      <x:c r="S56" s="2"/>
      <x:c r="T56" s="2"/>
      <x:c r="U56" s="2"/>
      <x:c r="V56" s="2"/>
      <x:c r="W56" s="2"/>
    </x:row>
    <x:row r="57">
      <x:c r="A57" s="4"/>
      <x:c r="B57" s="4"/>
      <x:c r="C57" s="4"/>
      <x:c r="D57" s="4"/>
      <x:c r="E57" s="2"/>
      <x:c r="F57" s="2"/>
      <x:c r="G57" s="2"/>
      <x:c r="H57" s="2"/>
      <x:c r="I57" s="2"/>
      <x:c r="J57" s="2"/>
      <x:c r="K57" s="2"/>
      <x:c r="L57" s="2"/>
      <x:c r="M57" s="2"/>
      <x:c r="N57" s="2"/>
      <x:c r="O57" s="2"/>
      <x:c r="P57" s="2"/>
      <x:c r="Q57" s="2"/>
      <x:c r="R57" s="2"/>
      <x:c r="S57" s="2"/>
      <x:c r="T57" s="2"/>
      <x:c r="U57" s="2"/>
      <x:c r="V57" s="2"/>
      <x:c r="W57" s="2"/>
    </x:row>
    <x:row r="58">
      <x:c r="A58" s="4"/>
      <x:c r="B58" s="4"/>
      <x:c r="C58" s="4"/>
      <x:c r="D58" s="4"/>
      <x:c r="E58" s="2"/>
      <x:c r="F58" s="2"/>
      <x:c r="G58" s="2"/>
      <x:c r="H58" s="2"/>
      <x:c r="I58" s="2"/>
      <x:c r="J58" s="2"/>
      <x:c r="K58" s="2"/>
      <x:c r="L58" s="2"/>
      <x:c r="M58" s="2"/>
      <x:c r="N58" s="2"/>
      <x:c r="O58" s="2"/>
      <x:c r="P58" s="2"/>
      <x:c r="Q58" s="2"/>
      <x:c r="R58" s="2"/>
      <x:c r="S58" s="2"/>
      <x:c r="T58" s="2"/>
      <x:c r="U58" s="2"/>
      <x:c r="V58" s="2"/>
      <x:c r="W58" s="2"/>
    </x:row>
    <x:row r="59">
      <x:c r="A59" s="4"/>
      <x:c r="B59" s="4"/>
      <x:c r="C59" s="4"/>
      <x:c r="D59" s="4"/>
      <x:c r="E59" s="2"/>
      <x:c r="F59" s="2"/>
      <x:c r="G59" s="2"/>
      <x:c r="H59" s="2"/>
      <x:c r="I59" s="2"/>
      <x:c r="J59" s="2"/>
      <x:c r="K59" s="2"/>
      <x:c r="L59" s="2"/>
      <x:c r="M59" s="2"/>
      <x:c r="N59" s="2"/>
      <x:c r="O59" s="2"/>
      <x:c r="P59" s="2"/>
      <x:c r="Q59" s="2"/>
      <x:c r="R59" s="2"/>
      <x:c r="S59" s="2"/>
      <x:c r="T59" s="2"/>
      <x:c r="U59" s="2"/>
      <x:c r="V59" s="2"/>
      <x:c r="W59" s="2"/>
    </x:row>
    <x:row r="60">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
      <x:c r="G62" s="2"/>
      <x:c r="H62" s="2"/>
      <x:c r="I62" s="2"/>
      <x:c r="J62" s="2"/>
      <x:c r="K62" s="2"/>
      <x:c r="L62" s="2"/>
      <x:c r="M62" s="2"/>
      <x:c r="N62" s="2"/>
      <x:c r="O62" s="2"/>
      <x:c r="P62" s="2"/>
      <x:c r="Q62" s="2"/>
      <x:c r="R62" s="2"/>
      <x:c r="S62" s="2"/>
      <x:c r="T62" s="2"/>
      <x:c r="U62" s="2"/>
      <x:c r="V62" s="2"/>
      <x:c r="W62" s="2"/>
    </x:row>
    <x:row r="63">
      <x:c r="A63" s="4"/>
      <x:c r="B63" s="4"/>
      <x:c r="C63" s="4"/>
      <x:c r="D63" s="4"/>
      <x:c r="E63" s="2"/>
      <x:c r="F63" s="2"/>
      <x:c r="G63" s="2"/>
      <x:c r="H63" s="2"/>
      <x:c r="I63" s="2"/>
      <x:c r="J63" s="2"/>
      <x:c r="K63" s="2"/>
      <x:c r="L63" s="2"/>
      <x:c r="M63" s="2"/>
      <x:c r="N63" s="2"/>
      <x:c r="O63" s="2"/>
      <x:c r="P63" s="2"/>
      <x:c r="Q63" s="2"/>
      <x:c r="R63" s="2"/>
      <x:c r="S63" s="2"/>
      <x:c r="T63" s="2"/>
      <x:c r="U63" s="2"/>
      <x:c r="V63" s="2"/>
      <x:c r="W63" s="2"/>
    </x:row>
    <x:row r="64">
      <x:c r="A64" s="4"/>
      <x:c r="B64" s="4"/>
      <x:c r="C64" s="4"/>
      <x:c r="D64" s="4"/>
      <x:c r="E64" s="2"/>
      <x:c r="F64" s="2"/>
      <x:c r="G64" s="2"/>
      <x:c r="H64" s="2"/>
      <x:c r="I64" s="2"/>
      <x:c r="J64" s="2"/>
      <x:c r="K64" s="2"/>
      <x:c r="L64" s="2"/>
      <x:c r="M64" s="2"/>
      <x:c r="N64" s="2"/>
      <x:c r="O64" s="2"/>
      <x:c r="P64" s="2"/>
      <x:c r="Q64" s="2"/>
      <x:c r="R64" s="2"/>
      <x:c r="S64" s="2"/>
      <x:c r="T64" s="2"/>
      <x:c r="U64" s="2"/>
      <x:c r="V64" s="2"/>
      <x:c r="W64" s="2"/>
    </x:row>
    <x:row r="65">
      <x:c r="A65" s="4"/>
      <x:c r="B65" s="4"/>
      <x:c r="C65" s="4"/>
      <x:c r="D65" s="4"/>
      <x:c r="E65" s="2"/>
      <x:c r="F65" s="2"/>
      <x:c r="G65" s="2"/>
      <x:c r="H65" s="2"/>
      <x:c r="I65" s="2"/>
      <x:c r="J65" s="2"/>
      <x:c r="K65" s="2"/>
      <x:c r="L65" s="2"/>
      <x:c r="M65" s="2"/>
      <x:c r="N65" s="2"/>
      <x:c r="O65" s="2"/>
      <x:c r="P65" s="2"/>
      <x:c r="Q65" s="2"/>
      <x:c r="R65" s="2"/>
      <x:c r="S65" s="2"/>
      <x:c r="T65" s="2"/>
      <x:c r="U65" s="2"/>
      <x:c r="V65" s="2"/>
      <x:c r="W65" s="2"/>
    </x:row>
    <x:row r="66">
      <x:c r="A66" s="4"/>
      <x:c r="B66" s="4"/>
      <x:c r="C66" s="4"/>
      <x:c r="D66" s="4"/>
      <x:c r="E66" s="2"/>
      <x:c r="F66" s="2"/>
      <x:c r="G66" s="2"/>
      <x:c r="H66" s="2"/>
      <x:c r="I66" s="2"/>
      <x:c r="J66" s="2"/>
      <x:c r="K66" s="2"/>
      <x:c r="L66" s="2"/>
      <x:c r="M66" s="2"/>
      <x:c r="N66" s="2"/>
      <x:c r="O66" s="2"/>
      <x:c r="P66" s="2"/>
      <x:c r="Q66" s="2"/>
      <x:c r="R66" s="2"/>
      <x:c r="S66" s="2"/>
      <x:c r="T66" s="2"/>
      <x:c r="U66" s="2"/>
      <x:c r="V66" s="2"/>
      <x:c r="W66" s="2"/>
    </x:row>
    <x:row r="67">
      <x:c r="A67" s="4"/>
      <x:c r="B67" s="4"/>
      <x:c r="C67" s="4"/>
      <x:c r="D67" s="4"/>
      <x:c r="E67" s="2"/>
      <x:c r="F67" s="2"/>
      <x:c r="G67" s="2"/>
      <x:c r="H67" s="2"/>
      <x:c r="I67" s="2"/>
      <x:c r="J67" s="2"/>
      <x:c r="K67" s="2"/>
      <x:c r="L67" s="2"/>
      <x:c r="M67" s="2"/>
      <x:c r="N67" s="2"/>
      <x:c r="O67" s="2"/>
      <x:c r="P67" s="2"/>
      <x:c r="Q67" s="2"/>
      <x:c r="R67" s="2"/>
      <x:c r="S67" s="2"/>
      <x:c r="T67" s="2"/>
      <x:c r="U67" s="2"/>
      <x:c r="V67" s="2"/>
      <x:c r="W67" s="2"/>
    </x:row>
    <x:row r="68">
      <x:c r="A68" s="4"/>
      <x:c r="B68" s="4"/>
      <x:c r="C68" s="4"/>
      <x:c r="D68" s="4"/>
      <x:c r="E68" s="2"/>
      <x:c r="F68" s="2"/>
      <x:c r="G68" s="2"/>
      <x:c r="H68" s="2"/>
      <x:c r="I68" s="2"/>
      <x:c r="J68" s="2"/>
      <x:c r="K68" s="2"/>
      <x:c r="L68" s="2"/>
      <x:c r="M68" s="2"/>
      <x:c r="N68" s="2"/>
      <x:c r="O68" s="2"/>
      <x:c r="P68" s="2"/>
      <x:c r="Q68" s="2"/>
      <x:c r="R68" s="2"/>
      <x:c r="S68" s="2"/>
      <x:c r="T68" s="2"/>
      <x:c r="U68" s="2"/>
      <x:c r="V68" s="2"/>
      <x:c r="W68" s="2"/>
    </x:row>
    <x:row r="69">
      <x:c r="A69" s="4"/>
      <x:c r="B69" s="4"/>
      <x:c r="C69" s="4"/>
      <x:c r="D69" s="4"/>
      <x:c r="E69" s="2"/>
      <x:c r="F69" s="2"/>
      <x:c r="G69" s="2"/>
      <x:c r="H69" s="2"/>
      <x:c r="I69" s="2"/>
      <x:c r="J69" s="2"/>
      <x:c r="K69" s="2"/>
      <x:c r="L69" s="2"/>
      <x:c r="M69" s="2"/>
      <x:c r="N69" s="2"/>
      <x:c r="O69" s="2"/>
      <x:c r="P69" s="2"/>
      <x:c r="Q69" s="2"/>
      <x:c r="R69" s="2"/>
      <x:c r="S69" s="2"/>
      <x:c r="T69" s="2"/>
      <x:c r="U69" s="2"/>
      <x:c r="V69" s="2"/>
      <x:c r="W69" s="2"/>
    </x:row>
    <x:row r="70">
      <x:c r="A70" s="4"/>
      <x:c r="B70" s="4"/>
      <x:c r="C70" s="4"/>
      <x:c r="D70" s="4"/>
      <x:c r="E70" s="2"/>
      <x:c r="F70" s="2"/>
      <x:c r="G70" s="2"/>
      <x:c r="H70" s="2"/>
      <x:c r="I70" s="2"/>
      <x:c r="J70" s="2"/>
      <x:c r="K70" s="2"/>
      <x:c r="L70" s="2"/>
      <x:c r="M70" s="2"/>
      <x:c r="N70" s="2"/>
      <x:c r="O70" s="2"/>
      <x:c r="P70" s="2"/>
      <x:c r="Q70" s="2"/>
      <x:c r="R70" s="2"/>
      <x:c r="S70" s="2"/>
      <x:c r="T70" s="2"/>
      <x:c r="U70" s="2"/>
      <x:c r="V70" s="2"/>
      <x:c r="W70" s="2"/>
    </x:row>
    <x:row r="71">
      <x:c r="A71" s="4"/>
      <x:c r="B71" s="4"/>
      <x:c r="C71" s="4"/>
      <x:c r="D71" s="4"/>
      <x:c r="E71" s="2"/>
      <x:c r="F71" s="2"/>
      <x:c r="G71" s="2"/>
      <x:c r="H71" s="2"/>
      <x:c r="I71" s="2"/>
      <x:c r="J71" s="2"/>
      <x:c r="K71" s="2"/>
      <x:c r="L71" s="2"/>
      <x:c r="M71" s="2"/>
      <x:c r="N71" s="2"/>
      <x:c r="O71" s="2"/>
      <x:c r="P71" s="2"/>
      <x:c r="Q71" s="2"/>
      <x:c r="R71" s="2"/>
      <x:c r="S71" s="2"/>
      <x:c r="T71" s="2"/>
      <x:c r="U71" s="2"/>
      <x:c r="V71" s="2"/>
      <x:c r="W71" s="2"/>
    </x:row>
    <x:row r="72">
      <x:c r="A72" s="4"/>
      <x:c r="B72" s="4"/>
      <x:c r="C72" s="4"/>
      <x:c r="D72" s="4"/>
      <x:c r="E72" s="2"/>
      <x:c r="F72" s="2"/>
      <x:c r="G72" s="2"/>
      <x:c r="H72" s="2"/>
      <x:c r="I72" s="2"/>
      <x:c r="J72" s="2"/>
      <x:c r="K72" s="2"/>
      <x:c r="L72" s="2"/>
      <x:c r="M72" s="2"/>
      <x:c r="N72" s="2"/>
      <x:c r="O72" s="2"/>
      <x:c r="P72" s="2"/>
      <x:c r="Q72" s="2"/>
      <x:c r="R72" s="2"/>
      <x:c r="S72" s="2"/>
      <x:c r="T72" s="2"/>
      <x:c r="U72" s="2"/>
      <x:c r="V72" s="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6:V17"/>
    <x:mergeCell ref="F19:J19"/>
    <x:mergeCell ref="K19:V19"/>
    <x:mergeCell ref="F20:J20"/>
    <x:mergeCell ref="K20:V20"/>
    <x:mergeCell ref="F21:J21"/>
    <x:mergeCell ref="K21:V21"/>
    <x:mergeCell ref="F22:J22"/>
    <x:mergeCell ref="K22:V22"/>
    <x:mergeCell ref="F29:N30"/>
    <x:mergeCell ref="P29:V30"/>
    <x:mergeCell ref="P32:V43"/>
    <x:mergeCell ref="F136:V138"/>
  </x:mergeCells>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5" max="5" width="3" hidden="0" customWidth="1"/>
    <x:col min="1" max="1" width="5" hidden="0" customWidth="1"/>
    <x:col min="2" max="2" width="5" hidden="0" customWidth="1"/>
    <x:col min="3" max="3" width="5" hidden="0" customWidth="1"/>
    <x:col min="4" max="4" width="5" hidden="0" customWidth="1"/>
    <x:col min="6" max="6" width="13" hidden="0" customWidth="1"/>
    <x:col min="7" max="7" width="13" hidden="0" customWidth="1"/>
    <x:col min="8" max="8" width="13" hidden="0" customWidth="1"/>
    <x:col min="9" max="9" width="13" hidden="0" customWidth="1"/>
    <x:col min="10" max="10" width="4" hidden="0" customWidth="1"/>
    <x:col min="11" max="11" width="13" hidden="0" customWidth="1"/>
    <x:col min="12" max="12" width="13" hidden="0" customWidth="1"/>
    <x:col min="13" max="13" width="13" hidden="0" customWidth="1"/>
    <x:col min="14" max="14" width="13" hidden="0" customWidth="1"/>
    <x:col min="15" max="15" width="4" hidden="0" customWidth="1"/>
    <x:col min="16" max="16" width="13" hidden="0" customWidth="1"/>
    <x:col min="17" max="17" width="13" hidden="0" customWidth="1"/>
    <x:col min="18" max="18" width="13" hidden="0" customWidth="1"/>
    <x:col min="19" max="19" width="13" hidden="0" customWidth="1"/>
    <x:col min="20" max="20" width="4" hidden="0" customWidth="1"/>
    <x:col min="21" max="21" width="13" hidden="0" customWidth="1"/>
    <x:col min="22" max="22" width="13" hidden="0" customWidth="1"/>
  </x:cols>
  <x:sheetData>
    <x:row r="1">
      <x:c r="A1" s="4"/>
      <x:c r="B1" s="4"/>
      <x:c r="C1" s="4"/>
      <x:c r="D1" s="4"/>
      <x:c r="E1" s="2"/>
      <x:c r="F1" s="2"/>
      <x:c r="G1" s="2"/>
      <x:c r="H1" s="2"/>
      <x:c r="I1" s="2"/>
      <x:c r="J1" s="2"/>
      <x:c r="K1" s="2"/>
      <x:c r="L1" s="2"/>
      <x:c r="M1" s="2"/>
      <x:c r="N1" s="2"/>
      <x:c r="O1" s="2"/>
      <x:c r="P1" s="2"/>
      <x:c r="Q1" s="2"/>
      <x:c r="R1" s="2"/>
      <x:c r="S1" s="2"/>
      <x:c r="T1" s="2"/>
      <x:c r="U1" s="2"/>
      <x:c r="V1" s="2"/>
      <x:c r="W1" s="2"/>
    </x:row>
    <x:row r="2">
      <x:c r="A2" s="8" t="str">
        <x:v>RG</x:v>
      </x:c>
      <x:c r="B2" s="4"/>
      <x:c r="C2" s="4"/>
      <x:c r="D2" s="4"/>
      <x:c r="E2" s="2"/>
      <x:c r="F2" s="31" t="str">
        <x:v>Guidance</x:v>
      </x:c>
      <x:c r="G2" s="2"/>
      <x:c r="H2" s="2"/>
      <x:c r="I2" s="2"/>
      <x:c r="J2" s="2"/>
      <x:c r="K2" s="2"/>
      <x:c r="L2" s="2"/>
      <x:c r="M2" s="2"/>
      <x:c r="N2" s="2"/>
      <x:c r="O2" s="2"/>
      <x:c r="P2" s="2"/>
      <x:c r="Q2" s="2"/>
      <x:c r="R2" s="2"/>
      <x:c r="S2" s="2"/>
      <x:c r="T2" s="2"/>
      <x:c r="U2" s="2"/>
      <x:c r="V2" s="2"/>
      <x:c r="W2" s="2"/>
    </x:row>
    <x:row r="3">
      <x:c r="A3" s="4"/>
      <x:c r="B3" s="4"/>
      <x:c r="C3" s="4"/>
      <x:c r="D3" s="4"/>
      <x:c r="E3" s="2"/>
      <x:c r="F3" s="2"/>
      <x:c r="G3" s="2"/>
      <x:c r="H3" s="2"/>
      <x:c r="I3" s="2"/>
      <x:c r="J3" s="2"/>
      <x:c r="K3" s="2"/>
      <x:c r="L3" s="2"/>
      <x:c r="M3" s="2"/>
      <x:c r="N3" s="2"/>
      <x:c r="O3" s="2"/>
      <x:c r="P3" s="2"/>
      <x:c r="Q3" s="2"/>
      <x:c r="R3" s="2"/>
      <x:c r="S3" s="2"/>
      <x:c r="T3" s="2"/>
      <x:c r="U3" s="2"/>
      <x:c r="V3" s="2"/>
      <x:c r="W3" s="2"/>
    </x:row>
    <x:row r="4">
      <x:c r="A4" s="4"/>
      <x:c r="B4" s="4"/>
      <x:c r="C4" s="4"/>
      <x:c r="D4" s="4"/>
      <x:c r="E4" s="2"/>
      <x:c r="F4" s="36" t="str">
        <x:v>How to use the assurance model, interpret the diagnostics and convert gaps into proportionate improvement.</x:v>
      </x:c>
      <x:c r="G4" s="2"/>
      <x:c r="H4" s="2"/>
      <x:c r="I4" s="2"/>
      <x:c r="J4" s="2"/>
      <x:c r="K4" s="2"/>
      <x:c r="L4" s="2"/>
      <x:c r="M4" s="2"/>
      <x:c r="N4" s="2"/>
      <x:c r="O4" s="2"/>
      <x:c r="P4" s="2"/>
      <x:c r="Q4" s="2"/>
      <x:c r="R4" s="2"/>
      <x:c r="S4" s="2"/>
      <x:c r="T4" s="2"/>
      <x:c r="U4" s="2"/>
      <x:c r="V4" s="2"/>
      <x:c r="W4" s="2"/>
    </x:row>
    <x:row r="5">
      <x:c r="A5" s="14" t="str">
        <x:v>QUALITY MANAGEMENT</x:v>
      </x:c>
      <x:c r="B5" s="4"/>
      <x:c r="C5" s="4"/>
      <x:c r="D5" s="4"/>
      <x:c r="E5" s="2"/>
      <x:c r="F5" s="2"/>
      <x:c r="G5" s="2"/>
      <x:c r="H5" s="2"/>
      <x:c r="I5" s="2"/>
      <x:c r="J5" s="2"/>
      <x:c r="K5" s="2"/>
      <x:c r="L5" s="2"/>
      <x:c r="M5" s="2"/>
      <x:c r="N5" s="2"/>
      <x:c r="O5" s="2"/>
      <x:c r="P5" s="2"/>
      <x:c r="Q5" s="2"/>
      <x:c r="R5" s="2"/>
      <x:c r="S5" s="2"/>
      <x:c r="T5" s="2"/>
      <x:c r="U5" s="2"/>
      <x:c r="V5" s="2"/>
      <x:c r="W5" s="2"/>
    </x:row>
    <x:row r="6">
      <x:c r="A6" s="4"/>
      <x:c r="B6" s="4"/>
      <x:c r="C6" s="4"/>
      <x:c r="D6" s="4"/>
      <x:c r="E6" s="2"/>
      <x:c r="F6" s="2"/>
      <x:c r="G6" s="2"/>
      <x:c r="H6" s="2"/>
      <x:c r="I6" s="2"/>
      <x:c r="J6" s="2"/>
      <x:c r="K6" s="2"/>
      <x:c r="L6" s="2"/>
      <x:c r="M6" s="2"/>
      <x:c r="N6" s="2"/>
      <x:c r="O6" s="2"/>
      <x:c r="P6" s="2"/>
      <x:c r="Q6" s="2"/>
      <x:c r="R6" s="2"/>
      <x:c r="S6" s="2"/>
      <x:c r="T6" s="2"/>
      <x:c r="U6" s="2"/>
      <x:c r="V6" s="2"/>
      <x:c r="W6" s="2"/>
    </x:row>
    <x:row r="7">
      <x:c r="A7" s="4"/>
      <x:c r="B7" s="4"/>
      <x:c r="C7" s="4"/>
      <x:c r="D7" s="4"/>
      <x:c r="E7" s="2"/>
      <x:c r="F7" s="55" t="str">
        <x:v>ASSESSMENT COMPLETE</x:v>
      </x:c>
      <x:c r="G7" s="40"/>
      <x:c r="H7" s="40"/>
      <x:c r="I7" s="40"/>
      <x:c r="J7" s="2"/>
      <x:c r="K7" s="55" t="str">
        <x:v>EVIDENCE COVERAGE</x:v>
      </x:c>
      <x:c r="L7" s="40"/>
      <x:c r="M7" s="40"/>
      <x:c r="N7" s="40"/>
      <x:c r="O7" s="2"/>
      <x:c r="P7" s="55" t="str">
        <x:v>OWNER COVERAGE</x:v>
      </x:c>
      <x:c r="Q7" s="40"/>
      <x:c r="R7" s="40"/>
      <x:c r="S7" s="40"/>
      <x:c r="T7" s="2"/>
      <x:c r="U7" s="55" t="str">
        <x:v>ACTION CLOSURE</x:v>
      </x:c>
      <x:c r="V7" s="40"/>
      <x:c r="W7" s="2"/>
    </x:row>
    <x:row r="8">
      <x:c r="A8" s="4"/>
      <x:c r="B8" s="4"/>
      <x:c r="C8" s="4"/>
      <x:c r="D8" s="4"/>
      <x:c r="E8" s="2"/>
      <x:c r="F8" s="40"/>
      <x:c r="G8" s="40"/>
      <x:c r="H8" s="40"/>
      <x:c r="I8" s="40"/>
      <x:c r="J8" s="2"/>
      <x:c r="K8" s="40"/>
      <x:c r="L8" s="40"/>
      <x:c r="M8" s="40"/>
      <x:c r="N8" s="40"/>
      <x:c r="O8" s="2"/>
      <x:c r="P8" s="40"/>
      <x:c r="Q8" s="40"/>
      <x:c r="R8" s="40"/>
      <x:c r="S8" s="40"/>
      <x:c r="T8" s="2"/>
      <x:c r="U8" s="40"/>
      <x:c r="V8" s="40"/>
      <x:c r="W8" s="2"/>
    </x:row>
    <x:row r="9">
      <x:c r="A9" s="19" t="str">
        <x:v>DASHBOARD</x:v>
      </x:c>
      <x:c r="B9" s="4"/>
      <x:c r="C9" s="4"/>
      <x:c r="D9" s="4"/>
      <x:c r="E9" s="2"/>
      <x:c r="F9" s="60" t="n">
        <x:f>COUNT('_ENGINE'!M2:M85)/84</x:f>
        <x:v>1</x:v>
      </x:c>
      <x:c r="G9" s="40"/>
      <x:c r="H9" s="40"/>
      <x:c r="I9" s="40"/>
      <x:c r="J9" s="2"/>
      <x:c r="K9" s="60" t="n">
        <x:f>COUNTIF('_ENGINE'!K2:K85,"&lt;&gt;")/84</x:f>
        <x:v>1</x:v>
      </x:c>
      <x:c r="L9" s="40"/>
      <x:c r="M9" s="40"/>
      <x:c r="N9" s="40"/>
      <x:c r="O9" s="2"/>
      <x:c r="P9" s="60" t="n">
        <x:f>IFERROR(COUNTIF('_ENGINE'!R2:R85,"&lt;&gt;")/COUNTIF('_ENGINE'!U2:U85,"&lt;&gt;"),0)</x:f>
        <x:v>1</x:v>
      </x:c>
      <x:c r="Q9" s="40"/>
      <x:c r="R9" s="40"/>
      <x:c r="S9" s="40"/>
      <x:c r="T9" s="2"/>
      <x:c r="U9" s="60" t="n">
        <x:f>IFERROR(COUNTIF('_ENGINE'!U2:U85,"Closed")/COUNTIF('_ENGINE'!U2:U85,"&lt;&gt;"),0)</x:f>
        <x:v>0</x:v>
      </x:c>
      <x:c r="V9" s="40"/>
      <x:c r="W9" s="2"/>
    </x:row>
    <x:row r="10">
      <x:c r="A10" s="4"/>
      <x:c r="B10" s="4"/>
      <x:c r="C10" s="4"/>
      <x:c r="D10" s="4"/>
      <x:c r="E10" s="2"/>
      <x:c r="F10" s="40"/>
      <x:c r="G10" s="40"/>
      <x:c r="H10" s="40"/>
      <x:c r="I10" s="40"/>
      <x:c r="J10" s="2"/>
      <x:c r="K10" s="40"/>
      <x:c r="L10" s="40"/>
      <x:c r="M10" s="40"/>
      <x:c r="N10" s="40"/>
      <x:c r="O10" s="2"/>
      <x:c r="P10" s="40"/>
      <x:c r="Q10" s="40"/>
      <x:c r="R10" s="40"/>
      <x:c r="S10" s="40"/>
      <x:c r="T10" s="2"/>
      <x:c r="U10" s="40"/>
      <x:c r="V10" s="40"/>
      <x:c r="W10" s="2"/>
    </x:row>
    <x:row r="11">
      <x:c r="A11" s="4"/>
      <x:c r="B11" s="4"/>
      <x:c r="C11" s="4"/>
      <x:c r="D11" s="4"/>
      <x:c r="E11" s="2"/>
      <x:c r="F11" s="65" t="str">
        <x:f>REPT("█",ROUND((COUNT('_ENGINE'!M2:M85)/84)*20,0))&amp;REPT("·",20-ROUND((COUNT('_ENGINE'!M2:M85)/84)*20,0))</x:f>
        <x:v>████████████████████</x:v>
      </x:c>
      <x:c r="G11" s="40"/>
      <x:c r="H11" s="40"/>
      <x:c r="I11" s="40"/>
      <x:c r="J11" s="2"/>
      <x:c r="K11" s="69" t="str">
        <x:f>REPT("█",ROUND((COUNTIF('_ENGINE'!K2:K85,"&lt;&gt;")/84)*20,0))&amp;REPT("·",20-ROUND((COUNTIF('_ENGINE'!K2:K85,"&lt;&gt;")/84)*20,0))</x:f>
        <x:v>████████████████████</x:v>
      </x:c>
      <x:c r="L11" s="40"/>
      <x:c r="M11" s="40"/>
      <x:c r="N11" s="40"/>
      <x:c r="O11" s="2"/>
      <x:c r="P11" s="77" t="str">
        <x:f>REPT("█",ROUND((IFERROR(COUNTIF('_ENGINE'!R2:R85,"&lt;&gt;")/COUNTIF('_ENGINE'!U2:U85,"&lt;&gt;"),0))*20,0))&amp;REPT("·",20-ROUND((IFERROR(COUNTIF('_ENGINE'!R2:R85,"&lt;&gt;")/COUNTIF('_ENGINE'!U2:U85,"&lt;&gt;"),0))*20,0))</x:f>
        <x:v>████████████████████</x:v>
      </x:c>
      <x:c r="Q11" s="40"/>
      <x:c r="R11" s="40"/>
      <x:c r="S11" s="40"/>
      <x:c r="T11" s="2"/>
      <x:c r="U11" s="73" t="str">
        <x:f>REPT("█",ROUND((IFERROR(COUNTIF('_ENGINE'!U2:U85,"Closed")/COUNTIF('_ENGINE'!U2:U85,"&lt;&gt;"),0))*20,0))&amp;REPT("·",20-ROUND((IFERROR(COUNTIF('_ENGINE'!U2:U85,"Closed")/COUNTIF('_ENGINE'!U2:U85,"&lt;&gt;"),0))*20,0))</x:f>
        <x:v>····················</x:v>
      </x:c>
      <x:c r="V11" s="40"/>
      <x:c r="W11" s="2"/>
    </x:row>
    <x:row r="12">
      <x:c r="A12" s="19" t="str">
        <x:v>START HERE</x:v>
      </x:c>
      <x:c r="B12" s="4"/>
      <x:c r="C12" s="4"/>
      <x:c r="D12" s="4"/>
      <x:c r="E12" s="2"/>
      <x:c r="F12" s="2"/>
      <x:c r="G12" s="40"/>
      <x:c r="H12" s="40"/>
      <x:c r="I12" s="40"/>
      <x:c r="J12" s="2"/>
      <x:c r="K12" s="2"/>
      <x:c r="L12" s="40"/>
      <x:c r="M12" s="40"/>
      <x:c r="N12" s="40"/>
      <x:c r="O12" s="2"/>
      <x:c r="P12" s="2"/>
      <x:c r="Q12" s="40"/>
      <x:c r="R12" s="40"/>
      <x:c r="S12" s="40"/>
      <x:c r="T12" s="2"/>
      <x:c r="U12" s="2"/>
      <x:c r="V12" s="40"/>
      <x:c r="W12" s="2"/>
    </x:row>
    <x:row r="13">
      <x:c r="A13" s="4"/>
      <x:c r="B13" s="4"/>
      <x:c r="C13" s="4"/>
      <x:c r="D13" s="4"/>
      <x:c r="E13" s="2"/>
      <x:c r="F13" s="2"/>
      <x:c r="G13" s="2"/>
      <x:c r="H13" s="2"/>
      <x:c r="I13" s="2"/>
      <x:c r="J13" s="2"/>
      <x:c r="K13" s="2"/>
      <x:c r="L13" s="2"/>
      <x:c r="M13" s="2"/>
      <x:c r="N13" s="2"/>
      <x:c r="O13" s="2"/>
      <x:c r="P13" s="2"/>
      <x:c r="Q13" s="2"/>
      <x:c r="R13" s="2"/>
      <x:c r="S13" s="2"/>
      <x:c r="T13" s="2"/>
      <x:c r="U13" s="2"/>
      <x:c r="V13" s="2"/>
      <x:c r="W13" s="2"/>
    </x:row>
    <x:row r="14">
      <x:c r="A14" s="4"/>
      <x:c r="B14" s="4"/>
      <x:c r="C14" s="4"/>
      <x:c r="D14" s="4"/>
      <x:c r="E14" s="2"/>
      <x:c r="F14" s="2"/>
      <x:c r="G14" s="2"/>
      <x:c r="H14" s="2"/>
      <x:c r="I14" s="2"/>
      <x:c r="J14" s="2"/>
      <x:c r="K14" s="2"/>
      <x:c r="L14" s="2"/>
      <x:c r="M14" s="2"/>
      <x:c r="N14" s="2"/>
      <x:c r="O14" s="2"/>
      <x:c r="P14" s="2"/>
      <x:c r="Q14" s="2"/>
      <x:c r="R14" s="2"/>
      <x:c r="S14" s="2"/>
      <x:c r="T14" s="2"/>
      <x:c r="U14" s="2"/>
      <x:c r="V14" s="2"/>
      <x:c r="W14" s="2"/>
    </x:row>
    <x:row r="15">
      <x:c r="A15" s="19" t="str">
        <x:v>CLAUSE 4</x:v>
      </x:c>
      <x:c r="B15" s="4"/>
      <x:c r="C15" s="4"/>
      <x:c r="D15" s="4"/>
      <x:c r="E15" s="2"/>
      <x:c r="F15" s="2"/>
      <x:c r="G15" s="2"/>
      <x:c r="H15" s="2"/>
      <x:c r="I15" s="2"/>
      <x:c r="J15" s="2"/>
      <x:c r="K15" s="2"/>
      <x:c r="L15" s="2"/>
      <x:c r="M15" s="2"/>
      <x:c r="N15" s="2"/>
      <x:c r="O15" s="2"/>
      <x:c r="P15" s="2"/>
      <x:c r="Q15" s="2"/>
      <x:c r="R15" s="2"/>
      <x:c r="S15" s="2"/>
      <x:c r="T15" s="2"/>
      <x:c r="U15" s="2"/>
      <x:c r="V15" s="2"/>
      <x:c r="W15" s="2"/>
    </x:row>
    <x:row r="16">
      <x:c r="A16" s="4"/>
      <x:c r="B16" s="4"/>
      <x:c r="C16" s="4"/>
      <x:c r="D16" s="4"/>
      <x:c r="E16" s="2"/>
      <x:c r="F16" s="212" t="str">
        <x:v>DEFINED</x:v>
      </x:c>
      <x:c r="G16" s="40"/>
      <x:c r="H16" s="40"/>
      <x:c r="I16" s="40"/>
      <x:c r="J16" s="40"/>
      <x:c r="K16" s="2"/>
      <x:c r="L16" s="212" t="str">
        <x:v>IMPLEMENTED</x:v>
      </x:c>
      <x:c r="M16" s="40"/>
      <x:c r="N16" s="40"/>
      <x:c r="O16" s="40"/>
      <x:c r="P16" s="40"/>
      <x:c r="Q16" s="2"/>
      <x:c r="R16" s="2"/>
      <x:c r="S16" s="2"/>
      <x:c r="T16" s="2"/>
      <x:c r="U16" s="2"/>
      <x:c r="V16" s="2"/>
      <x:c r="W16" s="2"/>
    </x:row>
    <x:row r="17">
      <x:c r="A17" s="4"/>
      <x:c r="B17" s="4"/>
      <x:c r="C17" s="4"/>
      <x:c r="D17" s="4"/>
      <x:c r="E17" s="2"/>
      <x:c r="F17" s="40"/>
      <x:c r="G17" s="40"/>
      <x:c r="H17" s="40"/>
      <x:c r="I17" s="40"/>
      <x:c r="J17" s="40"/>
      <x:c r="K17" s="2"/>
      <x:c r="L17" s="40"/>
      <x:c r="M17" s="40"/>
      <x:c r="N17" s="40"/>
      <x:c r="O17" s="40"/>
      <x:c r="P17" s="40"/>
      <x:c r="Q17" s="2"/>
      <x:c r="R17" s="2"/>
      <x:c r="S17" s="2"/>
      <x:c r="T17" s="2"/>
      <x:c r="U17" s="2"/>
      <x:c r="V17" s="2"/>
      <x:c r="W17" s="2"/>
    </x:row>
    <x:row r="18">
      <x:c r="A18" s="19" t="str">
        <x:v>CLAUSE 5</x:v>
      </x:c>
      <x:c r="B18" s="4"/>
      <x:c r="C18" s="4"/>
      <x:c r="D18" s="4"/>
      <x:c r="E18" s="2"/>
      <x:c r="F18" s="40"/>
      <x:c r="G18" s="40"/>
      <x:c r="H18" s="40"/>
      <x:c r="I18" s="40"/>
      <x:c r="J18" s="40"/>
      <x:c r="K18" s="2"/>
      <x:c r="L18" s="40"/>
      <x:c r="M18" s="40"/>
      <x:c r="N18" s="40"/>
      <x:c r="O18" s="40"/>
      <x:c r="P18" s="40"/>
      <x:c r="Q18" s="2"/>
      <x:c r="R18" s="2"/>
      <x:c r="S18" s="2"/>
      <x:c r="T18" s="2"/>
      <x:c r="U18" s="2"/>
      <x:c r="V18" s="2"/>
      <x:c r="W18" s="2"/>
    </x:row>
    <x:row r="19">
      <x:c r="A19" s="4"/>
      <x:c r="B19" s="4"/>
      <x:c r="C19" s="4"/>
      <x:c r="D19" s="4"/>
      <x:c r="E19" s="2"/>
      <x:c r="F19" s="215" t="str">
        <x:v>Is the control clearly established, appropriately designed and owned?</x:v>
      </x:c>
      <x:c r="G19" s="40"/>
      <x:c r="H19" s="40"/>
      <x:c r="I19" s="40"/>
      <x:c r="J19" s="40"/>
      <x:c r="K19" s="2"/>
      <x:c r="L19" s="215" t="str">
        <x:v>Is the defined control actually deployed and consistently used?</x:v>
      </x:c>
      <x:c r="M19" s="40"/>
      <x:c r="N19" s="40"/>
      <x:c r="O19" s="40"/>
      <x:c r="P19" s="40"/>
      <x:c r="Q19" s="2"/>
      <x:c r="R19" s="2"/>
      <x:c r="S19" s="2"/>
      <x:c r="T19" s="2"/>
      <x:c r="U19" s="2"/>
      <x:c r="V19" s="2"/>
      <x:c r="W19" s="2"/>
    </x:row>
    <x:row r="20">
      <x:c r="A20" s="4"/>
      <x:c r="B20" s="4"/>
      <x:c r="C20" s="4"/>
      <x:c r="D20" s="4"/>
      <x:c r="E20" s="2"/>
      <x:c r="F20" s="40"/>
      <x:c r="G20" s="40"/>
      <x:c r="H20" s="40"/>
      <x:c r="I20" s="40"/>
      <x:c r="J20" s="40"/>
      <x:c r="K20" s="2"/>
      <x:c r="L20" s="40"/>
      <x:c r="M20" s="40"/>
      <x:c r="N20" s="40"/>
      <x:c r="O20" s="40"/>
      <x:c r="P20" s="40"/>
      <x:c r="Q20" s="2"/>
      <x:c r="R20" s="2"/>
      <x:c r="S20" s="2"/>
      <x:c r="T20" s="2"/>
      <x:c r="U20" s="2"/>
      <x:c r="V20" s="2"/>
      <x:c r="W20" s="2"/>
    </x:row>
    <x:row r="21">
      <x:c r="A21" s="19" t="str">
        <x:v>CLAUSE 6</x:v>
      </x:c>
      <x:c r="B21" s="4"/>
      <x:c r="C21" s="4"/>
      <x:c r="D21" s="4"/>
      <x:c r="E21" s="2"/>
      <x:c r="F21" s="40"/>
      <x:c r="G21" s="40"/>
      <x:c r="H21" s="40"/>
      <x:c r="I21" s="40"/>
      <x:c r="J21" s="40"/>
      <x:c r="K21" s="2"/>
      <x:c r="L21" s="40"/>
      <x:c r="M21" s="40"/>
      <x:c r="N21" s="40"/>
      <x:c r="O21" s="40"/>
      <x:c r="P21" s="40"/>
      <x:c r="Q21" s="2"/>
      <x:c r="R21" s="2"/>
      <x:c r="S21" s="2"/>
      <x:c r="T21" s="2"/>
      <x:c r="U21" s="2"/>
      <x:c r="V21" s="2"/>
      <x:c r="W21" s="2"/>
    </x:row>
    <x:row r="22">
      <x:c r="A22" s="4"/>
      <x:c r="B22" s="4"/>
      <x:c r="C22" s="4"/>
      <x:c r="D22" s="4"/>
      <x:c r="E22" s="2"/>
      <x:c r="F22" s="40"/>
      <x:c r="G22" s="40"/>
      <x:c r="H22" s="40"/>
      <x:c r="I22" s="40"/>
      <x:c r="J22" s="40"/>
      <x:c r="K22" s="2"/>
      <x:c r="L22" s="40"/>
      <x:c r="M22" s="40"/>
      <x:c r="N22" s="40"/>
      <x:c r="O22" s="40"/>
      <x:c r="P22" s="40"/>
      <x:c r="Q22" s="2"/>
      <x:c r="R22" s="2"/>
      <x:c r="S22" s="2"/>
      <x:c r="T22" s="2"/>
      <x:c r="U22" s="2"/>
      <x:c r="V22" s="2"/>
      <x:c r="W22" s="2"/>
    </x:row>
    <x:row r="23">
      <x:c r="A23" s="4"/>
      <x:c r="B23" s="4"/>
      <x:c r="C23" s="4"/>
      <x:c r="D23" s="4"/>
      <x:c r="E23" s="2"/>
      <x:c r="F23" s="219" t="str">
        <x:v>A weakness here normally indicates governance, responsibility, criteria, interfaces or method are inadequate.</x:v>
      </x:c>
      <x:c r="G23" s="40"/>
      <x:c r="H23" s="40"/>
      <x:c r="I23" s="40"/>
      <x:c r="J23" s="40"/>
      <x:c r="K23" s="2"/>
      <x:c r="L23" s="219" t="str">
        <x:v>A documented process that is not followed does not provide assurance. Focus on deployment, competence, communication and adoption.</x:v>
      </x:c>
      <x:c r="M23" s="40"/>
      <x:c r="N23" s="40"/>
      <x:c r="O23" s="40"/>
      <x:c r="P23" s="40"/>
      <x:c r="Q23" s="2"/>
      <x:c r="R23" s="2"/>
      <x:c r="S23" s="2"/>
      <x:c r="T23" s="2"/>
      <x:c r="U23" s="2"/>
      <x:c r="V23" s="2"/>
      <x:c r="W23" s="2"/>
    </x:row>
    <x:row r="24">
      <x:c r="A24" s="19" t="str">
        <x:v>CLAUSE 7</x:v>
      </x:c>
      <x:c r="B24" s="4"/>
      <x:c r="C24" s="4"/>
      <x:c r="D24" s="4"/>
      <x:c r="E24" s="2"/>
      <x:c r="F24" s="40"/>
      <x:c r="G24" s="40"/>
      <x:c r="H24" s="40"/>
      <x:c r="I24" s="40"/>
      <x:c r="J24" s="40"/>
      <x:c r="K24" s="2"/>
      <x:c r="L24" s="40"/>
      <x:c r="M24" s="40"/>
      <x:c r="N24" s="40"/>
      <x:c r="O24" s="40"/>
      <x:c r="P24" s="40"/>
      <x:c r="Q24" s="2"/>
      <x:c r="R24" s="2"/>
      <x:c r="S24" s="2"/>
      <x:c r="T24" s="2"/>
      <x:c r="U24" s="2"/>
      <x:c r="V24" s="2"/>
      <x:c r="W24" s="2"/>
    </x:row>
    <x:row r="25">
      <x:c r="A25" s="4"/>
      <x:c r="B25" s="4"/>
      <x:c r="C25" s="4"/>
      <x:c r="D25" s="4"/>
      <x:c r="E25" s="2"/>
      <x:c r="F25" s="40"/>
      <x:c r="G25" s="40"/>
      <x:c r="H25" s="40"/>
      <x:c r="I25" s="40"/>
      <x:c r="J25" s="40"/>
      <x:c r="K25" s="2"/>
      <x:c r="L25" s="40"/>
      <x:c r="M25" s="40"/>
      <x:c r="N25" s="40"/>
      <x:c r="O25" s="40"/>
      <x:c r="P25" s="40"/>
      <x:c r="Q25" s="2"/>
      <x:c r="R25" s="2"/>
      <x:c r="S25" s="2"/>
      <x:c r="T25" s="2"/>
      <x:c r="U25" s="2"/>
      <x:c r="V25" s="2"/>
      <x:c r="W25" s="2"/>
    </x:row>
    <x:row r="26">
      <x:c r="A26" s="4"/>
      <x:c r="B26" s="4"/>
      <x:c r="C26" s="4"/>
      <x:c r="D26" s="4"/>
      <x:c r="E26" s="2"/>
      <x:c r="F26" s="40"/>
      <x:c r="G26" s="40"/>
      <x:c r="H26" s="40"/>
      <x:c r="I26" s="40"/>
      <x:c r="J26" s="40"/>
      <x:c r="K26" s="2"/>
      <x:c r="L26" s="40"/>
      <x:c r="M26" s="40"/>
      <x:c r="N26" s="40"/>
      <x:c r="O26" s="40"/>
      <x:c r="P26" s="40"/>
      <x:c r="Q26" s="2"/>
      <x:c r="R26" s="2"/>
      <x:c r="S26" s="2"/>
      <x:c r="T26" s="2"/>
      <x:c r="U26" s="2"/>
      <x:c r="V26" s="2"/>
      <x:c r="W26" s="2"/>
    </x:row>
    <x:row r="27">
      <x:c r="A27" s="19" t="str">
        <x:v>CLAUSE 8</x:v>
      </x:c>
      <x:c r="B27" s="4"/>
      <x:c r="C27" s="4"/>
      <x:c r="D27" s="4"/>
      <x:c r="E27" s="2"/>
      <x:c r="F27" s="40"/>
      <x:c r="G27" s="40"/>
      <x:c r="H27" s="40"/>
      <x:c r="I27" s="40"/>
      <x:c r="J27" s="40"/>
      <x:c r="K27" s="2"/>
      <x:c r="L27" s="40"/>
      <x:c r="M27" s="40"/>
      <x:c r="N27" s="40"/>
      <x:c r="O27" s="40"/>
      <x:c r="P27" s="40"/>
      <x:c r="Q27" s="2"/>
      <x:c r="R27" s="2"/>
      <x:c r="S27" s="2"/>
      <x:c r="T27" s="2"/>
      <x:c r="U27" s="2"/>
      <x:c r="V27" s="2"/>
      <x:c r="W27" s="2"/>
    </x:row>
    <x:row r="28">
      <x:c r="A28" s="4"/>
      <x:c r="B28" s="4"/>
      <x:c r="C28" s="4"/>
      <x:c r="D28" s="4"/>
      <x:c r="E28" s="2"/>
      <x:c r="F28" s="40"/>
      <x:c r="G28" s="40"/>
      <x:c r="H28" s="40"/>
      <x:c r="I28" s="40"/>
      <x:c r="J28" s="40"/>
      <x:c r="K28" s="2"/>
      <x:c r="L28" s="40"/>
      <x:c r="M28" s="40"/>
      <x:c r="N28" s="40"/>
      <x:c r="O28" s="40"/>
      <x:c r="P28" s="40"/>
      <x:c r="Q28" s="2"/>
      <x:c r="R28" s="2"/>
      <x:c r="S28" s="2"/>
      <x:c r="T28" s="2"/>
      <x:c r="U28" s="2"/>
      <x:c r="V28" s="2"/>
      <x:c r="W28" s="2"/>
    </x:row>
    <x:row r="29">
      <x:c r="A29" s="4"/>
      <x:c r="B29" s="4"/>
      <x:c r="C29" s="4"/>
      <x:c r="D29" s="4"/>
      <x:c r="E29" s="2"/>
      <x:c r="F29" s="2"/>
      <x:c r="G29" s="2"/>
      <x:c r="H29" s="2"/>
      <x:c r="I29" s="2"/>
      <x:c r="J29" s="2"/>
      <x:c r="K29" s="2"/>
      <x:c r="L29" s="2"/>
      <x:c r="M29" s="2"/>
      <x:c r="N29" s="2"/>
      <x:c r="O29" s="2"/>
      <x:c r="P29" s="2"/>
      <x:c r="Q29" s="2"/>
      <x:c r="R29" s="2"/>
      <x:c r="S29" s="2"/>
      <x:c r="T29" s="2"/>
      <x:c r="U29" s="2"/>
      <x:c r="V29" s="2"/>
      <x:c r="W29" s="2"/>
    </x:row>
    <x:row r="30">
      <x:c r="A30" s="19" t="str">
        <x:v>CLAUSE 9</x:v>
      </x:c>
      <x:c r="B30" s="4"/>
      <x:c r="C30" s="4"/>
      <x:c r="D30" s="4"/>
      <x:c r="E30" s="2"/>
      <x:c r="F30" s="2"/>
      <x:c r="G30" s="2"/>
      <x:c r="H30" s="2"/>
      <x:c r="I30" s="2"/>
      <x:c r="J30" s="2"/>
      <x:c r="K30" s="2"/>
      <x:c r="L30" s="2"/>
      <x:c r="M30" s="2"/>
      <x:c r="N30" s="2"/>
      <x:c r="O30" s="2"/>
      <x:c r="P30" s="2"/>
      <x:c r="Q30" s="2"/>
      <x:c r="R30" s="2"/>
      <x:c r="S30" s="2"/>
      <x:c r="T30" s="2"/>
      <x:c r="U30" s="2"/>
      <x:c r="V30" s="2"/>
      <x:c r="W30" s="2"/>
    </x:row>
    <x:row r="31">
      <x:c r="A31" s="4"/>
      <x:c r="B31" s="4"/>
      <x:c r="C31" s="4"/>
      <x:c r="D31" s="4"/>
      <x:c r="E31" s="2"/>
      <x:c r="F31" s="212" t="str">
        <x:v>EVIDENCED</x:v>
      </x:c>
      <x:c r="G31" s="40"/>
      <x:c r="H31" s="40"/>
      <x:c r="I31" s="40"/>
      <x:c r="J31" s="40"/>
      <x:c r="K31" s="2"/>
      <x:c r="L31" s="212" t="str">
        <x:v>EFFECTIVE</x:v>
      </x:c>
      <x:c r="M31" s="40"/>
      <x:c r="N31" s="40"/>
      <x:c r="O31" s="40"/>
      <x:c r="P31" s="40"/>
      <x:c r="Q31" s="2"/>
      <x:c r="R31" s="2"/>
      <x:c r="S31" s="2"/>
      <x:c r="T31" s="2"/>
      <x:c r="U31" s="2"/>
      <x:c r="V31" s="2"/>
      <x:c r="W31" s="2"/>
    </x:row>
    <x:row r="32">
      <x:c r="A32" s="4"/>
      <x:c r="B32" s="4"/>
      <x:c r="C32" s="4"/>
      <x:c r="D32" s="4"/>
      <x:c r="E32" s="2"/>
      <x:c r="F32" s="40"/>
      <x:c r="G32" s="40"/>
      <x:c r="H32" s="40"/>
      <x:c r="I32" s="40"/>
      <x:c r="J32" s="40"/>
      <x:c r="K32" s="2"/>
      <x:c r="L32" s="40"/>
      <x:c r="M32" s="40"/>
      <x:c r="N32" s="40"/>
      <x:c r="O32" s="40"/>
      <x:c r="P32" s="40"/>
      <x:c r="Q32" s="2"/>
      <x:c r="R32" s="2"/>
      <x:c r="S32" s="2"/>
      <x:c r="T32" s="2"/>
      <x:c r="U32" s="2"/>
      <x:c r="V32" s="2"/>
      <x:c r="W32" s="2"/>
    </x:row>
    <x:row r="33">
      <x:c r="A33" s="19" t="str">
        <x:v>CLAUSE 10</x:v>
      </x:c>
      <x:c r="B33" s="4"/>
      <x:c r="C33" s="4"/>
      <x:c r="D33" s="4"/>
      <x:c r="E33" s="2"/>
      <x:c r="F33" s="40"/>
      <x:c r="G33" s="40"/>
      <x:c r="H33" s="40"/>
      <x:c r="I33" s="40"/>
      <x:c r="J33" s="40"/>
      <x:c r="K33" s="2"/>
      <x:c r="L33" s="40"/>
      <x:c r="M33" s="40"/>
      <x:c r="N33" s="40"/>
      <x:c r="O33" s="40"/>
      <x:c r="P33" s="40"/>
      <x:c r="Q33" s="2"/>
      <x:c r="R33" s="2"/>
      <x:c r="S33" s="2"/>
      <x:c r="T33" s="2"/>
      <x:c r="U33" s="2"/>
      <x:c r="V33" s="2"/>
      <x:c r="W33" s="2"/>
    </x:row>
    <x:row r="34">
      <x:c r="A34" s="4"/>
      <x:c r="B34" s="4"/>
      <x:c r="C34" s="4"/>
      <x:c r="D34" s="4"/>
      <x:c r="E34" s="2"/>
      <x:c r="F34" s="215" t="str">
        <x:v>Can objective evidence demonstrate operation of the control?</x:v>
      </x:c>
      <x:c r="G34" s="40"/>
      <x:c r="H34" s="40"/>
      <x:c r="I34" s="40"/>
      <x:c r="J34" s="40"/>
      <x:c r="K34" s="2"/>
      <x:c r="L34" s="215" t="str">
        <x:v>Does the control achieve its intended result?</x:v>
      </x:c>
      <x:c r="M34" s="40"/>
      <x:c r="N34" s="40"/>
      <x:c r="O34" s="40"/>
      <x:c r="P34" s="40"/>
      <x:c r="Q34" s="2"/>
      <x:c r="R34" s="2"/>
      <x:c r="S34" s="2"/>
      <x:c r="T34" s="2"/>
      <x:c r="U34" s="2"/>
      <x:c r="V34" s="2"/>
      <x:c r="W34" s="2"/>
    </x:row>
    <x:row r="35">
      <x:c r="A35" s="4"/>
      <x:c r="B35" s="4"/>
      <x:c r="C35" s="4"/>
      <x:c r="D35" s="4"/>
      <x:c r="E35" s="2"/>
      <x:c r="F35" s="40"/>
      <x:c r="G35" s="40"/>
      <x:c r="H35" s="40"/>
      <x:c r="I35" s="40"/>
      <x:c r="J35" s="40"/>
      <x:c r="K35" s="2"/>
      <x:c r="L35" s="40"/>
      <x:c r="M35" s="40"/>
      <x:c r="N35" s="40"/>
      <x:c r="O35" s="40"/>
      <x:c r="P35" s="40"/>
      <x:c r="Q35" s="2"/>
      <x:c r="R35" s="2"/>
      <x:c r="S35" s="2"/>
      <x:c r="T35" s="2"/>
      <x:c r="U35" s="2"/>
      <x:c r="V35" s="2"/>
      <x:c r="W35" s="2"/>
    </x:row>
    <x:row r="36">
      <x:c r="A36" s="19" t="str">
        <x:v>ACTION CENTRE</x:v>
      </x:c>
      <x:c r="B36" s="4"/>
      <x:c r="C36" s="4"/>
      <x:c r="D36" s="4"/>
      <x:c r="E36" s="2"/>
      <x:c r="F36" s="40"/>
      <x:c r="G36" s="40"/>
      <x:c r="H36" s="40"/>
      <x:c r="I36" s="40"/>
      <x:c r="J36" s="40"/>
      <x:c r="K36" s="2"/>
      <x:c r="L36" s="40"/>
      <x:c r="M36" s="40"/>
      <x:c r="N36" s="40"/>
      <x:c r="O36" s="40"/>
      <x:c r="P36" s="40"/>
      <x:c r="Q36" s="2"/>
      <x:c r="R36" s="2"/>
      <x:c r="S36" s="2"/>
      <x:c r="T36" s="2"/>
      <x:c r="U36" s="2"/>
      <x:c r="V36" s="2"/>
      <x:c r="W36" s="2"/>
    </x:row>
    <x:row r="37">
      <x:c r="A37" s="4"/>
      <x:c r="B37" s="4"/>
      <x:c r="C37" s="4"/>
      <x:c r="D37" s="4"/>
      <x:c r="E37" s="2"/>
      <x:c r="F37" s="40"/>
      <x:c r="G37" s="40"/>
      <x:c r="H37" s="40"/>
      <x:c r="I37" s="40"/>
      <x:c r="J37" s="40"/>
      <x:c r="K37" s="2"/>
      <x:c r="L37" s="40"/>
      <x:c r="M37" s="40"/>
      <x:c r="N37" s="40"/>
      <x:c r="O37" s="40"/>
      <x:c r="P37" s="40"/>
      <x:c r="Q37" s="2"/>
      <x:c r="R37" s="2"/>
      <x:c r="S37" s="2"/>
      <x:c r="T37" s="2"/>
      <x:c r="U37" s="2"/>
      <x:c r="V37" s="2"/>
      <x:c r="W37" s="2"/>
    </x:row>
    <x:row r="38">
      <x:c r="A38" s="4"/>
      <x:c r="B38" s="4"/>
      <x:c r="C38" s="4"/>
      <x:c r="D38" s="4"/>
      <x:c r="E38" s="2"/>
      <x:c r="F38" s="219" t="str">
        <x:v>Evidence should prove control rather than generate paperwork. Look for records, observations, approvals, data and traceability appropriate to the requirement.</x:v>
      </x:c>
      <x:c r="G38" s="40"/>
      <x:c r="H38" s="40"/>
      <x:c r="I38" s="40"/>
      <x:c r="J38" s="40"/>
      <x:c r="K38" s="2"/>
      <x:c r="L38" s="219" t="str">
        <x:v>Where a control exists but fails, investigate the mechanism. Targeted audit, process improvement or structured RCCA may be appropriate depending on risk and recurrence.</x:v>
      </x:c>
      <x:c r="M38" s="40"/>
      <x:c r="N38" s="40"/>
      <x:c r="O38" s="40"/>
      <x:c r="P38" s="40"/>
      <x:c r="Q38" s="2"/>
      <x:c r="R38" s="2"/>
      <x:c r="S38" s="2"/>
      <x:c r="T38" s="2"/>
      <x:c r="U38" s="2"/>
      <x:c r="V38" s="2"/>
      <x:c r="W38" s="2"/>
    </x:row>
    <x:row r="39">
      <x:c r="A39" s="19" t="str">
        <x:v>EXECUTIVE REPORT</x:v>
      </x:c>
      <x:c r="B39" s="4"/>
      <x:c r="C39" s="4"/>
      <x:c r="D39" s="4"/>
      <x:c r="E39" s="2"/>
      <x:c r="F39" s="40"/>
      <x:c r="G39" s="40"/>
      <x:c r="H39" s="40"/>
      <x:c r="I39" s="40"/>
      <x:c r="J39" s="40"/>
      <x:c r="K39" s="2"/>
      <x:c r="L39" s="40"/>
      <x:c r="M39" s="40"/>
      <x:c r="N39" s="40"/>
      <x:c r="O39" s="40"/>
      <x:c r="P39" s="40"/>
      <x:c r="Q39" s="2"/>
      <x:c r="R39" s="2"/>
      <x:c r="S39" s="2"/>
      <x:c r="T39" s="2"/>
      <x:c r="U39" s="2"/>
      <x:c r="V39" s="2"/>
      <x:c r="W39" s="2"/>
    </x:row>
    <x:row r="40">
      <x:c r="A40" s="4"/>
      <x:c r="B40" s="4"/>
      <x:c r="C40" s="4"/>
      <x:c r="D40" s="4"/>
      <x:c r="E40" s="2"/>
      <x:c r="F40" s="40"/>
      <x:c r="G40" s="40"/>
      <x:c r="H40" s="40"/>
      <x:c r="I40" s="40"/>
      <x:c r="J40" s="40"/>
      <x:c r="K40" s="2"/>
      <x:c r="L40" s="40"/>
      <x:c r="M40" s="40"/>
      <x:c r="N40" s="40"/>
      <x:c r="O40" s="40"/>
      <x:c r="P40" s="40"/>
      <x:c r="Q40" s="2"/>
      <x:c r="R40" s="2"/>
      <x:c r="S40" s="2"/>
      <x:c r="T40" s="2"/>
      <x:c r="U40" s="2"/>
      <x:c r="V40" s="2"/>
      <x:c r="W40" s="2"/>
    </x:row>
    <x:row r="41">
      <x:c r="A41" s="4"/>
      <x:c r="B41" s="4"/>
      <x:c r="C41" s="4"/>
      <x:c r="D41" s="4"/>
      <x:c r="E41" s="2"/>
      <x:c r="F41" s="40"/>
      <x:c r="G41" s="40"/>
      <x:c r="H41" s="40"/>
      <x:c r="I41" s="40"/>
      <x:c r="J41" s="40"/>
      <x:c r="K41" s="2"/>
      <x:c r="L41" s="40"/>
      <x:c r="M41" s="40"/>
      <x:c r="N41" s="40"/>
      <x:c r="O41" s="40"/>
      <x:c r="P41" s="40"/>
      <x:c r="Q41" s="2"/>
      <x:c r="R41" s="2"/>
      <x:c r="S41" s="2"/>
      <x:c r="T41" s="2"/>
      <x:c r="U41" s="2"/>
      <x:c r="V41" s="2"/>
      <x:c r="W41" s="2"/>
    </x:row>
    <x:row r="42">
      <x:c r="A42" s="25" t="str">
        <x:v>GUIDANCE</x:v>
      </x:c>
      <x:c r="B42" s="4"/>
      <x:c r="C42" s="4"/>
      <x:c r="D42" s="4"/>
      <x:c r="E42" s="2"/>
      <x:c r="F42" s="40"/>
      <x:c r="G42" s="40"/>
      <x:c r="H42" s="40"/>
      <x:c r="I42" s="40"/>
      <x:c r="J42" s="40"/>
      <x:c r="K42" s="2"/>
      <x:c r="L42" s="40"/>
      <x:c r="M42" s="40"/>
      <x:c r="N42" s="40"/>
      <x:c r="O42" s="40"/>
      <x:c r="P42" s="40"/>
      <x:c r="Q42" s="2"/>
      <x:c r="R42" s="2"/>
      <x:c r="S42" s="2"/>
      <x:c r="T42" s="2"/>
      <x:c r="U42" s="2"/>
      <x:c r="V42" s="2"/>
      <x:c r="W42" s="2"/>
    </x:row>
    <x:row r="43">
      <x:c r="A43" s="4"/>
      <x:c r="B43" s="4"/>
      <x:c r="C43" s="4"/>
      <x:c r="D43" s="4"/>
      <x:c r="E43" s="2"/>
      <x:c r="F43" s="40"/>
      <x:c r="G43" s="40"/>
      <x:c r="H43" s="40"/>
      <x:c r="I43" s="40"/>
      <x:c r="J43" s="40"/>
      <x:c r="K43" s="2"/>
      <x:c r="L43" s="40"/>
      <x:c r="M43" s="40"/>
      <x:c r="N43" s="40"/>
      <x:c r="O43" s="40"/>
      <x:c r="P43" s="40"/>
      <x:c r="Q43" s="2"/>
      <x:c r="R43" s="2"/>
      <x:c r="S43" s="2"/>
      <x:c r="T43" s="2"/>
      <x:c r="U43" s="2"/>
      <x:c r="V43" s="2"/>
      <x:c r="W43" s="2"/>
    </x:row>
    <x:row r="44">
      <x:c r="A44" s="4"/>
      <x:c r="B44" s="4"/>
      <x:c r="C44" s="4"/>
      <x:c r="D44" s="4"/>
      <x:c r="E44" s="2"/>
      <x:c r="F44" s="2"/>
      <x:c r="G44" s="2"/>
      <x:c r="H44" s="2"/>
      <x:c r="I44" s="2"/>
      <x:c r="J44" s="2"/>
      <x:c r="K44" s="2"/>
      <x:c r="L44" s="2"/>
      <x:c r="M44" s="2"/>
      <x:c r="N44" s="2"/>
      <x:c r="O44" s="2"/>
      <x:c r="P44" s="2"/>
      <x:c r="Q44" s="2"/>
      <x:c r="R44" s="2"/>
      <x:c r="S44" s="2"/>
      <x:c r="T44" s="2"/>
      <x:c r="U44" s="2"/>
      <x:c r="V44" s="2"/>
      <x:c r="W44" s="2"/>
    </x:row>
    <x:row r="45">
      <x:c r="A45" s="4"/>
      <x:c r="B45" s="4"/>
      <x:c r="C45" s="4"/>
      <x:c r="D45" s="4"/>
      <x:c r="E45" s="2"/>
      <x:c r="F45" s="2"/>
      <x:c r="G45" s="2"/>
      <x:c r="H45" s="2"/>
      <x:c r="I45" s="2"/>
      <x:c r="J45" s="2"/>
      <x:c r="K45" s="2"/>
      <x:c r="L45" s="2"/>
      <x:c r="M45" s="2"/>
      <x:c r="N45" s="2"/>
      <x:c r="O45" s="2"/>
      <x:c r="P45" s="2"/>
      <x:c r="Q45" s="2"/>
      <x:c r="R45" s="2"/>
      <x:c r="S45" s="2"/>
      <x:c r="T45" s="2"/>
      <x:c r="U45" s="2"/>
      <x:c r="V45" s="2"/>
      <x:c r="W45" s="2"/>
    </x:row>
    <x:row r="46">
      <x:c r="A46" s="4"/>
      <x:c r="B46" s="4"/>
      <x:c r="C46" s="4"/>
      <x:c r="D46" s="4"/>
      <x:c r="E46" s="2"/>
      <x:c r="F46" s="2"/>
      <x:c r="G46" s="2"/>
      <x:c r="H46" s="2"/>
      <x:c r="I46" s="2"/>
      <x:c r="J46" s="2"/>
      <x:c r="K46" s="2"/>
      <x:c r="L46" s="2"/>
      <x:c r="M46" s="2"/>
      <x:c r="N46" s="2"/>
      <x:c r="O46" s="2"/>
      <x:c r="P46" s="2"/>
      <x:c r="Q46" s="2"/>
      <x:c r="R46" s="2"/>
      <x:c r="S46" s="2"/>
      <x:c r="T46" s="2"/>
      <x:c r="U46" s="2"/>
      <x:c r="V46" s="2"/>
      <x:c r="W46" s="2"/>
    </x:row>
    <x:row r="47">
      <x:c r="A47" s="4"/>
      <x:c r="B47" s="4"/>
      <x:c r="C47" s="4"/>
      <x:c r="D47" s="4"/>
      <x:c r="E47" s="2"/>
      <x:c r="F47" s="222" t="str">
        <x:v>SCORING AND INTERPRETATION</x:v>
      </x:c>
      <x:c r="G47" s="22"/>
      <x:c r="H47" s="22"/>
      <x:c r="I47" s="22"/>
      <x:c r="J47" s="22"/>
      <x:c r="K47" s="22"/>
      <x:c r="L47" s="22"/>
      <x:c r="M47" s="22"/>
      <x:c r="N47" s="22"/>
      <x:c r="O47" s="22"/>
      <x:c r="P47" s="22"/>
      <x:c r="Q47" s="22"/>
      <x:c r="R47" s="22"/>
      <x:c r="S47" s="22"/>
      <x:c r="T47" s="22"/>
      <x:c r="U47" s="22"/>
      <x:c r="V47" s="22"/>
      <x:c r="W47" s="2"/>
    </x:row>
    <x:row r="48">
      <x:c r="A48" s="4"/>
      <x:c r="B48" s="4"/>
      <x:c r="C48" s="4"/>
      <x:c r="D48" s="4"/>
      <x:c r="E48" s="2"/>
      <x:c r="F48" s="22"/>
      <x:c r="G48" s="22"/>
      <x:c r="H48" s="22"/>
      <x:c r="I48" s="22"/>
      <x:c r="J48" s="22"/>
      <x:c r="K48" s="22"/>
      <x:c r="L48" s="22"/>
      <x:c r="M48" s="22"/>
      <x:c r="N48" s="22"/>
      <x:c r="O48" s="22"/>
      <x:c r="P48" s="22"/>
      <x:c r="Q48" s="22"/>
      <x:c r="R48" s="22"/>
      <x:c r="S48" s="22"/>
      <x:c r="T48" s="22"/>
      <x:c r="U48" s="22"/>
      <x:c r="V48" s="22"/>
      <x:c r="W48" s="2"/>
    </x:row>
    <x:row r="49">
      <x:c r="A49" s="4"/>
      <x:c r="B49" s="4"/>
      <x:c r="C49" s="4"/>
      <x:c r="D49" s="4"/>
      <x:c r="E49" s="2"/>
      <x:c r="F49" s="22"/>
      <x:c r="G49" s="22"/>
      <x:c r="H49" s="22"/>
      <x:c r="I49" s="22"/>
      <x:c r="J49" s="22"/>
      <x:c r="K49" s="22"/>
      <x:c r="L49" s="22"/>
      <x:c r="M49" s="22"/>
      <x:c r="N49" s="22"/>
      <x:c r="O49" s="22"/>
      <x:c r="P49" s="22"/>
      <x:c r="Q49" s="22"/>
      <x:c r="R49" s="22"/>
      <x:c r="S49" s="22"/>
      <x:c r="T49" s="22"/>
      <x:c r="U49" s="22"/>
      <x:c r="V49" s="22"/>
      <x:c r="W49" s="2"/>
    </x:row>
    <x:row r="50">
      <x:c r="A50" s="4"/>
      <x:c r="B50" s="4"/>
      <x:c r="C50" s="4"/>
      <x:c r="D50" s="4"/>
      <x:c r="E50" s="2"/>
      <x:c r="F50" s="224" t="str">
        <x:v>The weighted assurance score gives 20% to Defined, 25% to Implemented, 25% to Evidenced and 30% to Effective. Yes receives full credit; Partial receives half credit; No and Unknown receive no credit; N/A is removed from the denominator. An ineffective control is treated as a major gap even where documentation exists. Scores support prioritisation and consistency—they do not replace professional conformity judgement.</x:v>
      </x:c>
      <x:c r="G50" s="22"/>
      <x:c r="H50" s="22"/>
      <x:c r="I50" s="22"/>
      <x:c r="J50" s="22"/>
      <x:c r="K50" s="22"/>
      <x:c r="L50" s="22"/>
      <x:c r="M50" s="22"/>
      <x:c r="N50" s="22"/>
      <x:c r="O50" s="22"/>
      <x:c r="P50" s="22"/>
      <x:c r="Q50" s="22"/>
      <x:c r="R50" s="22"/>
      <x:c r="S50" s="22"/>
      <x:c r="T50" s="22"/>
      <x:c r="U50" s="22"/>
      <x:c r="V50" s="22"/>
      <x:c r="W50" s="2"/>
    </x:row>
    <x:row r="51">
      <x:c r="A51" s="4"/>
      <x:c r="B51" s="4"/>
      <x:c r="C51" s="4"/>
      <x:c r="D51" s="4"/>
      <x:c r="E51" s="2"/>
      <x:c r="F51" s="22"/>
      <x:c r="G51" s="22"/>
      <x:c r="H51" s="22"/>
      <x:c r="I51" s="22"/>
      <x:c r="J51" s="22"/>
      <x:c r="K51" s="22"/>
      <x:c r="L51" s="22"/>
      <x:c r="M51" s="22"/>
      <x:c r="N51" s="22"/>
      <x:c r="O51" s="22"/>
      <x:c r="P51" s="22"/>
      <x:c r="Q51" s="22"/>
      <x:c r="R51" s="22"/>
      <x:c r="S51" s="22"/>
      <x:c r="T51" s="22"/>
      <x:c r="U51" s="22"/>
      <x:c r="V51" s="22"/>
      <x:c r="W51" s="2"/>
    </x:row>
    <x:row r="52">
      <x:c r="A52" s="4"/>
      <x:c r="B52" s="4"/>
      <x:c r="C52" s="4"/>
      <x:c r="D52" s="4"/>
      <x:c r="E52" s="2"/>
      <x:c r="F52" s="22"/>
      <x:c r="G52" s="22"/>
      <x:c r="H52" s="22"/>
      <x:c r="I52" s="22"/>
      <x:c r="J52" s="22"/>
      <x:c r="K52" s="22"/>
      <x:c r="L52" s="22"/>
      <x:c r="M52" s="22"/>
      <x:c r="N52" s="22"/>
      <x:c r="O52" s="22"/>
      <x:c r="P52" s="22"/>
      <x:c r="Q52" s="22"/>
      <x:c r="R52" s="22"/>
      <x:c r="S52" s="22"/>
      <x:c r="T52" s="22"/>
      <x:c r="U52" s="22"/>
      <x:c r="V52" s="22"/>
      <x:c r="W52" s="2"/>
    </x:row>
    <x:row r="53">
      <x:c r="A53" s="4"/>
      <x:c r="B53" s="4"/>
      <x:c r="C53" s="4"/>
      <x:c r="D53" s="4"/>
      <x:c r="E53" s="2"/>
      <x:c r="F53" s="22"/>
      <x:c r="G53" s="22"/>
      <x:c r="H53" s="22"/>
      <x:c r="I53" s="22"/>
      <x:c r="J53" s="22"/>
      <x:c r="K53" s="22"/>
      <x:c r="L53" s="22"/>
      <x:c r="M53" s="22"/>
      <x:c r="N53" s="22"/>
      <x:c r="O53" s="22"/>
      <x:c r="P53" s="22"/>
      <x:c r="Q53" s="22"/>
      <x:c r="R53" s="22"/>
      <x:c r="S53" s="22"/>
      <x:c r="T53" s="22"/>
      <x:c r="U53" s="22"/>
      <x:c r="V53" s="22"/>
      <x:c r="W53" s="2"/>
    </x:row>
    <x:row r="54">
      <x:c r="A54" s="4"/>
      <x:c r="B54" s="4"/>
      <x:c r="C54" s="4"/>
      <x:c r="D54" s="4"/>
      <x:c r="E54" s="2"/>
      <x:c r="F54" s="22"/>
      <x:c r="G54" s="22"/>
      <x:c r="H54" s="22"/>
      <x:c r="I54" s="22"/>
      <x:c r="J54" s="22"/>
      <x:c r="K54" s="22"/>
      <x:c r="L54" s="22"/>
      <x:c r="M54" s="22"/>
      <x:c r="N54" s="22"/>
      <x:c r="O54" s="22"/>
      <x:c r="P54" s="22"/>
      <x:c r="Q54" s="22"/>
      <x:c r="R54" s="22"/>
      <x:c r="S54" s="22"/>
      <x:c r="T54" s="22"/>
      <x:c r="U54" s="22"/>
      <x:c r="V54" s="22"/>
      <x:c r="W54" s="2"/>
    </x:row>
    <x:row r="55">
      <x:c r="A55" s="4"/>
      <x:c r="B55" s="4"/>
      <x:c r="C55" s="4"/>
      <x:c r="D55" s="4"/>
      <x:c r="E55" s="2"/>
      <x:c r="F55" s="22"/>
      <x:c r="G55" s="22"/>
      <x:c r="H55" s="22"/>
      <x:c r="I55" s="22"/>
      <x:c r="J55" s="22"/>
      <x:c r="K55" s="22"/>
      <x:c r="L55" s="22"/>
      <x:c r="M55" s="22"/>
      <x:c r="N55" s="22"/>
      <x:c r="O55" s="22"/>
      <x:c r="P55" s="22"/>
      <x:c r="Q55" s="22"/>
      <x:c r="R55" s="22"/>
      <x:c r="S55" s="22"/>
      <x:c r="T55" s="22"/>
      <x:c r="U55" s="22"/>
      <x:c r="V55" s="22"/>
      <x:c r="W55" s="2"/>
    </x:row>
    <x:row r="56">
      <x:c r="A56" s="4"/>
      <x:c r="B56" s="4"/>
      <x:c r="C56" s="4"/>
      <x:c r="D56" s="4"/>
      <x:c r="E56" s="2"/>
      <x:c r="F56" s="22"/>
      <x:c r="G56" s="22"/>
      <x:c r="H56" s="22"/>
      <x:c r="I56" s="22"/>
      <x:c r="J56" s="22"/>
      <x:c r="K56" s="22"/>
      <x:c r="L56" s="22"/>
      <x:c r="M56" s="22"/>
      <x:c r="N56" s="22"/>
      <x:c r="O56" s="22"/>
      <x:c r="P56" s="22"/>
      <x:c r="Q56" s="22"/>
      <x:c r="R56" s="22"/>
      <x:c r="S56" s="22"/>
      <x:c r="T56" s="22"/>
      <x:c r="U56" s="22"/>
      <x:c r="V56" s="22"/>
      <x:c r="W56" s="2"/>
    </x:row>
    <x:row r="57">
      <x:c r="A57" s="4"/>
      <x:c r="B57" s="4"/>
      <x:c r="C57" s="4"/>
      <x:c r="D57" s="4"/>
      <x:c r="E57" s="2"/>
      <x:c r="F57" s="22"/>
      <x:c r="G57" s="22"/>
      <x:c r="H57" s="22"/>
      <x:c r="I57" s="22"/>
      <x:c r="J57" s="22"/>
      <x:c r="K57" s="22"/>
      <x:c r="L57" s="22"/>
      <x:c r="M57" s="22"/>
      <x:c r="N57" s="22"/>
      <x:c r="O57" s="22"/>
      <x:c r="P57" s="22"/>
      <x:c r="Q57" s="22"/>
      <x:c r="R57" s="22"/>
      <x:c r="S57" s="22"/>
      <x:c r="T57" s="22"/>
      <x:c r="U57" s="22"/>
      <x:c r="V57" s="22"/>
      <x:c r="W57" s="2"/>
    </x:row>
    <x:row r="58">
      <x:c r="A58" s="4"/>
      <x:c r="B58" s="4"/>
      <x:c r="C58" s="4"/>
      <x:c r="D58" s="4"/>
      <x:c r="E58" s="2"/>
      <x:c r="F58" s="22"/>
      <x:c r="G58" s="22"/>
      <x:c r="H58" s="22"/>
      <x:c r="I58" s="22"/>
      <x:c r="J58" s="22"/>
      <x:c r="K58" s="22"/>
      <x:c r="L58" s="22"/>
      <x:c r="M58" s="22"/>
      <x:c r="N58" s="22"/>
      <x:c r="O58" s="22"/>
      <x:c r="P58" s="22"/>
      <x:c r="Q58" s="22"/>
      <x:c r="R58" s="22"/>
      <x:c r="S58" s="22"/>
      <x:c r="T58" s="22"/>
      <x:c r="U58" s="22"/>
      <x:c r="V58" s="22"/>
      <x:c r="W58" s="2"/>
    </x:row>
    <x:row r="59">
      <x:c r="A59" s="4"/>
      <x:c r="B59" s="4"/>
      <x:c r="C59" s="4"/>
      <x:c r="D59" s="4"/>
      <x:c r="E59" s="2"/>
      <x:c r="F59" s="2"/>
      <x:c r="G59" s="2"/>
      <x:c r="H59" s="2"/>
      <x:c r="I59" s="2"/>
      <x:c r="J59" s="2"/>
      <x:c r="K59" s="2"/>
      <x:c r="L59" s="2"/>
      <x:c r="M59" s="2"/>
      <x:c r="N59" s="2"/>
      <x:c r="O59" s="2"/>
      <x:c r="P59" s="2"/>
      <x:c r="Q59" s="2"/>
      <x:c r="R59" s="2"/>
      <x:c r="S59" s="2"/>
      <x:c r="T59" s="2"/>
      <x:c r="U59" s="2"/>
      <x:c r="V59" s="2"/>
      <x:c r="W59" s="2"/>
    </x:row>
    <x:row r="60">
      <x:c r="A60" s="4"/>
      <x:c r="B60" s="4"/>
      <x:c r="C60" s="4"/>
      <x:c r="D60" s="4"/>
      <x:c r="E60" s="2"/>
      <x:c r="F60" s="2"/>
      <x:c r="G60" s="2"/>
      <x:c r="H60" s="2"/>
      <x:c r="I60" s="2"/>
      <x:c r="J60" s="2"/>
      <x:c r="K60" s="2"/>
      <x:c r="L60" s="2"/>
      <x:c r="M60" s="2"/>
      <x:c r="N60" s="2"/>
      <x:c r="O60" s="2"/>
      <x:c r="P60" s="2"/>
      <x:c r="Q60" s="2"/>
      <x:c r="R60" s="2"/>
      <x:c r="S60" s="2"/>
      <x:c r="T60" s="2"/>
      <x:c r="U60" s="2"/>
      <x:c r="V60" s="2"/>
      <x:c r="W60" s="2"/>
    </x:row>
    <x:row r="61">
      <x:c r="A61" s="4"/>
      <x:c r="B61" s="4"/>
      <x:c r="C61" s="4"/>
      <x:c r="D61" s="4"/>
      <x:c r="E61" s="2"/>
      <x:c r="F61" s="2"/>
      <x:c r="G61" s="2"/>
      <x:c r="H61" s="2"/>
      <x:c r="I61" s="2"/>
      <x:c r="J61" s="2"/>
      <x:c r="K61" s="2"/>
      <x:c r="L61" s="2"/>
      <x:c r="M61" s="2"/>
      <x:c r="N61" s="2"/>
      <x:c r="O61" s="2"/>
      <x:c r="P61" s="2"/>
      <x:c r="Q61" s="2"/>
      <x:c r="R61" s="2"/>
      <x:c r="S61" s="2"/>
      <x:c r="T61" s="2"/>
      <x:c r="U61" s="2"/>
      <x:c r="V61" s="2"/>
      <x:c r="W61" s="2"/>
    </x:row>
    <x:row r="62">
      <x:c r="A62" s="4"/>
      <x:c r="B62" s="4"/>
      <x:c r="C62" s="4"/>
      <x:c r="D62" s="4"/>
      <x:c r="E62" s="2"/>
      <x:c r="F62" s="222" t="str">
        <x:v>IMPORTANT</x:v>
      </x:c>
      <x:c r="G62" s="22"/>
      <x:c r="H62" s="22"/>
      <x:c r="I62" s="22"/>
      <x:c r="J62" s="22"/>
      <x:c r="K62" s="22"/>
      <x:c r="L62" s="22"/>
      <x:c r="M62" s="22"/>
      <x:c r="N62" s="22"/>
      <x:c r="O62" s="22"/>
      <x:c r="P62" s="22"/>
      <x:c r="Q62" s="22"/>
      <x:c r="R62" s="22"/>
      <x:c r="S62" s="22"/>
      <x:c r="T62" s="22"/>
      <x:c r="U62" s="22"/>
      <x:c r="V62" s="22"/>
      <x:c r="W62" s="2"/>
    </x:row>
    <x:row r="63">
      <x:c r="A63" s="4"/>
      <x:c r="B63" s="4"/>
      <x:c r="C63" s="4"/>
      <x:c r="D63" s="4"/>
      <x:c r="E63" s="2"/>
      <x:c r="F63" s="22"/>
      <x:c r="G63" s="22"/>
      <x:c r="H63" s="22"/>
      <x:c r="I63" s="22"/>
      <x:c r="J63" s="22"/>
      <x:c r="K63" s="22"/>
      <x:c r="L63" s="22"/>
      <x:c r="M63" s="22"/>
      <x:c r="N63" s="22"/>
      <x:c r="O63" s="22"/>
      <x:c r="P63" s="22"/>
      <x:c r="Q63" s="22"/>
      <x:c r="R63" s="22"/>
      <x:c r="S63" s="22"/>
      <x:c r="T63" s="22"/>
      <x:c r="U63" s="22"/>
      <x:c r="V63" s="22"/>
      <x:c r="W63" s="2"/>
    </x:row>
    <x:row r="64">
      <x:c r="A64" s="4"/>
      <x:c r="B64" s="4"/>
      <x:c r="C64" s="4"/>
      <x:c r="D64" s="4"/>
      <x:c r="E64" s="2"/>
      <x:c r="F64" s="22"/>
      <x:c r="G64" s="22"/>
      <x:c r="H64" s="22"/>
      <x:c r="I64" s="22"/>
      <x:c r="J64" s="22"/>
      <x:c r="K64" s="22"/>
      <x:c r="L64" s="22"/>
      <x:c r="M64" s="22"/>
      <x:c r="N64" s="22"/>
      <x:c r="O64" s="22"/>
      <x:c r="P64" s="22"/>
      <x:c r="Q64" s="22"/>
      <x:c r="R64" s="22"/>
      <x:c r="S64" s="22"/>
      <x:c r="T64" s="22"/>
      <x:c r="U64" s="22"/>
      <x:c r="V64" s="22"/>
      <x:c r="W64" s="2"/>
    </x:row>
    <x:row r="65">
      <x:c r="A65" s="4"/>
      <x:c r="B65" s="4"/>
      <x:c r="C65" s="4"/>
      <x:c r="D65" s="4"/>
      <x:c r="E65" s="2"/>
      <x:c r="F65" s="228" t="str">
        <x:v>This workbook is an independent assessment aid. It uses clause references for navigation and original RG Quality Management intent, evidence and diagnostic wording. It does not reproduce or replace AS9100D or ISO 9001. Determine conformity against an authorised copy of the applicable standard plus relevant customer, statutory, regulatory and contractual requirements.</x:v>
      </x:c>
      <x:c r="G65" s="22"/>
      <x:c r="H65" s="22"/>
      <x:c r="I65" s="22"/>
      <x:c r="J65" s="22"/>
      <x:c r="K65" s="22"/>
      <x:c r="L65" s="22"/>
      <x:c r="M65" s="22"/>
      <x:c r="N65" s="22"/>
      <x:c r="O65" s="22"/>
      <x:c r="P65" s="22"/>
      <x:c r="Q65" s="22"/>
      <x:c r="R65" s="22"/>
      <x:c r="S65" s="22"/>
      <x:c r="T65" s="22"/>
      <x:c r="U65" s="22"/>
      <x:c r="V65" s="22"/>
      <x:c r="W65" s="2"/>
    </x:row>
    <x:row r="66">
      <x:c r="A66" s="4"/>
      <x:c r="B66" s="4"/>
      <x:c r="C66" s="4"/>
      <x:c r="D66" s="4"/>
      <x:c r="E66" s="2"/>
      <x:c r="F66" s="22"/>
      <x:c r="G66" s="22"/>
      <x:c r="H66" s="22"/>
      <x:c r="I66" s="22"/>
      <x:c r="J66" s="22"/>
      <x:c r="K66" s="22"/>
      <x:c r="L66" s="22"/>
      <x:c r="M66" s="22"/>
      <x:c r="N66" s="22"/>
      <x:c r="O66" s="22"/>
      <x:c r="P66" s="22"/>
      <x:c r="Q66" s="22"/>
      <x:c r="R66" s="22"/>
      <x:c r="S66" s="22"/>
      <x:c r="T66" s="22"/>
      <x:c r="U66" s="22"/>
      <x:c r="V66" s="22"/>
      <x:c r="W66" s="2"/>
    </x:row>
    <x:row r="67">
      <x:c r="A67" s="4"/>
      <x:c r="B67" s="4"/>
      <x:c r="C67" s="4"/>
      <x:c r="D67" s="4"/>
      <x:c r="E67" s="2"/>
      <x:c r="F67" s="22"/>
      <x:c r="G67" s="22"/>
      <x:c r="H67" s="22"/>
      <x:c r="I67" s="22"/>
      <x:c r="J67" s="22"/>
      <x:c r="K67" s="22"/>
      <x:c r="L67" s="22"/>
      <x:c r="M67" s="22"/>
      <x:c r="N67" s="22"/>
      <x:c r="O67" s="22"/>
      <x:c r="P67" s="22"/>
      <x:c r="Q67" s="22"/>
      <x:c r="R67" s="22"/>
      <x:c r="S67" s="22"/>
      <x:c r="T67" s="22"/>
      <x:c r="U67" s="22"/>
      <x:c r="V67" s="22"/>
      <x:c r="W67" s="2"/>
    </x:row>
    <x:row r="68">
      <x:c r="A68" s="4"/>
      <x:c r="B68" s="4"/>
      <x:c r="C68" s="4"/>
      <x:c r="D68" s="4"/>
      <x:c r="E68" s="2"/>
      <x:c r="F68" s="22"/>
      <x:c r="G68" s="22"/>
      <x:c r="H68" s="22"/>
      <x:c r="I68" s="22"/>
      <x:c r="J68" s="22"/>
      <x:c r="K68" s="22"/>
      <x:c r="L68" s="22"/>
      <x:c r="M68" s="22"/>
      <x:c r="N68" s="22"/>
      <x:c r="O68" s="22"/>
      <x:c r="P68" s="22"/>
      <x:c r="Q68" s="22"/>
      <x:c r="R68" s="22"/>
      <x:c r="S68" s="22"/>
      <x:c r="T68" s="22"/>
      <x:c r="U68" s="22"/>
      <x:c r="V68" s="22"/>
      <x:c r="W68" s="2"/>
    </x:row>
    <x:row r="69">
      <x:c r="A69" s="4"/>
      <x:c r="B69" s="4"/>
      <x:c r="C69" s="4"/>
      <x:c r="D69" s="4"/>
      <x:c r="E69" s="2"/>
      <x:c r="F69" s="22"/>
      <x:c r="G69" s="22"/>
      <x:c r="H69" s="22"/>
      <x:c r="I69" s="22"/>
      <x:c r="J69" s="22"/>
      <x:c r="K69" s="22"/>
      <x:c r="L69" s="22"/>
      <x:c r="M69" s="22"/>
      <x:c r="N69" s="22"/>
      <x:c r="O69" s="22"/>
      <x:c r="P69" s="22"/>
      <x:c r="Q69" s="22"/>
      <x:c r="R69" s="22"/>
      <x:c r="S69" s="22"/>
      <x:c r="T69" s="22"/>
      <x:c r="U69" s="22"/>
      <x:c r="V69" s="22"/>
      <x:c r="W69" s="2"/>
    </x:row>
    <x:row r="70">
      <x:c r="A70" s="4"/>
      <x:c r="B70" s="4"/>
      <x:c r="C70" s="4"/>
      <x:c r="D70" s="4"/>
      <x:c r="E70" s="2"/>
      <x:c r="F70" s="22"/>
      <x:c r="G70" s="22"/>
      <x:c r="H70" s="22"/>
      <x:c r="I70" s="22"/>
      <x:c r="J70" s="22"/>
      <x:c r="K70" s="22"/>
      <x:c r="L70" s="22"/>
      <x:c r="M70" s="22"/>
      <x:c r="N70" s="22"/>
      <x:c r="O70" s="22"/>
      <x:c r="P70" s="22"/>
      <x:c r="Q70" s="22"/>
      <x:c r="R70" s="22"/>
      <x:c r="S70" s="22"/>
      <x:c r="T70" s="22"/>
      <x:c r="U70" s="22"/>
      <x:c r="V70" s="22"/>
      <x:c r="W70" s="2"/>
    </x:row>
    <x:row r="71">
      <x:c r="A71" s="4"/>
      <x:c r="B71" s="4"/>
      <x:c r="C71" s="4"/>
      <x:c r="D71" s="4"/>
      <x:c r="E71" s="2"/>
      <x:c r="F71" s="22"/>
      <x:c r="G71" s="22"/>
      <x:c r="H71" s="22"/>
      <x:c r="I71" s="22"/>
      <x:c r="J71" s="22"/>
      <x:c r="K71" s="22"/>
      <x:c r="L71" s="22"/>
      <x:c r="M71" s="22"/>
      <x:c r="N71" s="22"/>
      <x:c r="O71" s="22"/>
      <x:c r="P71" s="22"/>
      <x:c r="Q71" s="22"/>
      <x:c r="R71" s="22"/>
      <x:c r="S71" s="22"/>
      <x:c r="T71" s="22"/>
      <x:c r="U71" s="22"/>
      <x:c r="V71" s="22"/>
      <x:c r="W71" s="2"/>
    </x:row>
    <x:row r="72">
      <x:c r="A72" s="4"/>
      <x:c r="B72" s="4"/>
      <x:c r="C72" s="4"/>
      <x:c r="D72" s="4"/>
      <x:c r="E72" s="2"/>
      <x:c r="F72" s="22"/>
      <x:c r="G72" s="22"/>
      <x:c r="H72" s="22"/>
      <x:c r="I72" s="22"/>
      <x:c r="J72" s="22"/>
      <x:c r="K72" s="22"/>
      <x:c r="L72" s="22"/>
      <x:c r="M72" s="22"/>
      <x:c r="N72" s="22"/>
      <x:c r="O72" s="22"/>
      <x:c r="P72" s="22"/>
      <x:c r="Q72" s="22"/>
      <x:c r="R72" s="22"/>
      <x:c r="S72" s="22"/>
      <x:c r="T72" s="22"/>
      <x:c r="U72" s="22"/>
      <x:c r="V72" s="22"/>
      <x:c r="W72" s="2"/>
    </x:row>
    <x:row r="73">
      <x:c r="A73" s="4"/>
      <x:c r="B73" s="4"/>
      <x:c r="C73" s="4"/>
      <x:c r="D73" s="4"/>
      <x:c r="E73" s="2"/>
      <x:c r="F73" s="2"/>
      <x:c r="G73" s="2"/>
      <x:c r="H73" s="2"/>
      <x:c r="I73" s="2"/>
      <x:c r="J73" s="2"/>
      <x:c r="K73" s="2"/>
      <x:c r="L73" s="2"/>
      <x:c r="M73" s="2"/>
      <x:c r="N73" s="2"/>
      <x:c r="O73" s="2"/>
      <x:c r="P73" s="2"/>
      <x:c r="Q73" s="2"/>
      <x:c r="R73" s="2"/>
      <x:c r="S73" s="2"/>
      <x:c r="T73" s="2"/>
      <x:c r="U73" s="2"/>
      <x:c r="V73" s="2"/>
      <x:c r="W73" s="2"/>
    </x:row>
    <x:row r="74">
      <x:c r="A74" s="4"/>
      <x:c r="B74" s="4"/>
      <x:c r="C74" s="4"/>
      <x:c r="D74" s="4"/>
      <x:c r="E74" s="2"/>
      <x:c r="F74" s="2"/>
      <x:c r="G74" s="2"/>
      <x:c r="H74" s="2"/>
      <x:c r="I74" s="2"/>
      <x:c r="J74" s="2"/>
      <x:c r="K74" s="2"/>
      <x:c r="L74" s="2"/>
      <x:c r="M74" s="2"/>
      <x:c r="N74" s="2"/>
      <x:c r="O74" s="2"/>
      <x:c r="P74" s="2"/>
      <x:c r="Q74" s="2"/>
      <x:c r="R74" s="2"/>
      <x:c r="S74" s="2"/>
      <x:c r="T74" s="2"/>
      <x:c r="U74" s="2"/>
      <x:c r="V74" s="2"/>
      <x:c r="W74" s="2"/>
    </x:row>
    <x:row r="75">
      <x:c r="A75" s="4"/>
      <x:c r="B75" s="4"/>
      <x:c r="C75" s="4"/>
      <x:c r="D75" s="4"/>
      <x:c r="E75" s="2"/>
      <x:c r="F75" s="2"/>
      <x:c r="G75" s="2"/>
      <x:c r="H75" s="2"/>
      <x:c r="I75" s="2"/>
      <x:c r="J75" s="2"/>
      <x:c r="K75" s="2"/>
      <x:c r="L75" s="2"/>
      <x:c r="M75" s="2"/>
      <x:c r="N75" s="2"/>
      <x:c r="O75" s="2"/>
      <x:c r="P75" s="2"/>
      <x:c r="Q75" s="2"/>
      <x:c r="R75" s="2"/>
      <x:c r="S75" s="2"/>
      <x:c r="T75" s="2"/>
      <x:c r="U75" s="2"/>
      <x:c r="V75" s="2"/>
      <x:c r="W75" s="2"/>
    </x:row>
    <x:row r="76">
      <x:c r="A76" s="4"/>
      <x:c r="B76" s="4"/>
      <x:c r="C76" s="4"/>
      <x:c r="D76" s="4"/>
      <x:c r="E76" s="2"/>
      <x:c r="F76" s="2"/>
      <x:c r="G76" s="2"/>
      <x:c r="H76" s="2"/>
      <x:c r="I76" s="2"/>
      <x:c r="J76" s="2"/>
      <x:c r="K76" s="2"/>
      <x:c r="L76" s="2"/>
      <x:c r="M76" s="2"/>
      <x:c r="N76" s="2"/>
      <x:c r="O76" s="2"/>
      <x:c r="P76" s="2"/>
      <x:c r="Q76" s="2"/>
      <x:c r="R76" s="2"/>
      <x:c r="S76" s="2"/>
      <x:c r="T76" s="2"/>
      <x:c r="U76" s="2"/>
      <x:c r="V76" s="2"/>
      <x:c r="W76" s="2"/>
    </x:row>
    <x:row r="77">
      <x:c r="A77" s="4"/>
      <x:c r="B77" s="4"/>
      <x:c r="C77" s="4"/>
      <x:c r="D77" s="4"/>
      <x:c r="E77" s="2"/>
      <x:c r="F77" s="2"/>
      <x:c r="G77" s="2"/>
      <x:c r="H77" s="2"/>
      <x:c r="I77" s="2"/>
      <x:c r="J77" s="2"/>
      <x:c r="K77" s="2"/>
      <x:c r="L77" s="2"/>
      <x:c r="M77" s="2"/>
      <x:c r="N77" s="2"/>
      <x:c r="O77" s="2"/>
      <x:c r="P77" s="2"/>
      <x:c r="Q77" s="2"/>
      <x:c r="R77" s="2"/>
      <x:c r="S77" s="2"/>
      <x:c r="T77" s="2"/>
      <x:c r="U77" s="2"/>
      <x:c r="V77" s="2"/>
      <x:c r="W77" s="2"/>
    </x:row>
    <x:row r="78">
      <x:c r="A78" s="4"/>
      <x:c r="B78" s="4"/>
      <x:c r="C78" s="4"/>
      <x:c r="D78" s="4"/>
      <x:c r="E78" s="2"/>
      <x:c r="F78" s="2"/>
      <x:c r="G78" s="2"/>
      <x:c r="H78" s="2"/>
      <x:c r="I78" s="2"/>
      <x:c r="J78" s="2"/>
      <x:c r="K78" s="2"/>
      <x:c r="L78" s="2"/>
      <x:c r="M78" s="2"/>
      <x:c r="N78" s="2"/>
      <x:c r="O78" s="2"/>
      <x:c r="P78" s="2"/>
      <x:c r="Q78" s="2"/>
      <x:c r="R78" s="2"/>
      <x:c r="S78" s="2"/>
      <x:c r="T78" s="2"/>
      <x:c r="U78" s="2"/>
      <x:c r="V78" s="2"/>
      <x:c r="W78" s="2"/>
    </x:row>
    <x:row r="79">
      <x:c r="A79" s="4"/>
      <x:c r="B79" s="4"/>
      <x:c r="C79" s="4"/>
      <x:c r="D79" s="4"/>
      <x:c r="E79" s="2"/>
      <x:c r="F79" s="2"/>
      <x:c r="G79" s="2"/>
      <x:c r="H79" s="2"/>
      <x:c r="I79" s="2"/>
      <x:c r="J79" s="2"/>
      <x:c r="K79" s="2"/>
      <x:c r="L79" s="2"/>
      <x:c r="M79" s="2"/>
      <x:c r="N79" s="2"/>
      <x:c r="O79" s="2"/>
      <x:c r="P79" s="2"/>
      <x:c r="Q79" s="2"/>
      <x:c r="R79" s="2"/>
      <x:c r="S79" s="2"/>
      <x:c r="T79" s="2"/>
      <x:c r="U79" s="2"/>
      <x:c r="V79" s="2"/>
      <x:c r="W79" s="2"/>
    </x:row>
    <x:row r="80">
      <x:c r="A80" s="4"/>
      <x:c r="B80" s="4"/>
      <x:c r="C80" s="4"/>
      <x:c r="D80" s="4"/>
      <x:c r="E80" s="2"/>
      <x:c r="F80" s="2"/>
      <x:c r="G80" s="2"/>
      <x:c r="H80" s="2"/>
      <x:c r="I80" s="2"/>
      <x:c r="J80" s="2"/>
      <x:c r="K80" s="2"/>
      <x:c r="L80" s="2"/>
      <x:c r="M80" s="2"/>
      <x:c r="N80" s="2"/>
      <x:c r="O80" s="2"/>
      <x:c r="P80" s="2"/>
      <x:c r="Q80" s="2"/>
      <x:c r="R80" s="2"/>
      <x:c r="S80" s="2"/>
      <x:c r="T80" s="2"/>
      <x:c r="U80" s="2"/>
      <x:c r="V80" s="2"/>
      <x:c r="W80" s="2"/>
    </x:row>
    <x:row r="81">
      <x:c r="A81" s="4"/>
      <x:c r="B81" s="4"/>
      <x:c r="C81" s="4"/>
      <x:c r="D81" s="4"/>
      <x:c r="E81" s="2"/>
      <x:c r="F81" s="2"/>
      <x:c r="G81" s="2"/>
      <x:c r="H81" s="2"/>
      <x:c r="I81" s="2"/>
      <x:c r="J81" s="2"/>
      <x:c r="K81" s="2"/>
      <x:c r="L81" s="2"/>
      <x:c r="M81" s="2"/>
      <x:c r="N81" s="2"/>
      <x:c r="O81" s="2"/>
      <x:c r="P81" s="2"/>
      <x:c r="Q81" s="2"/>
      <x:c r="R81" s="2"/>
      <x:c r="S81" s="2"/>
      <x:c r="T81" s="2"/>
      <x:c r="U81" s="2"/>
      <x:c r="V81" s="2"/>
      <x:c r="W81" s="2"/>
    </x:row>
    <x:row r="82">
      <x:c r="A82" s="4"/>
      <x:c r="B82" s="4"/>
      <x:c r="C82" s="4"/>
      <x:c r="D82" s="4"/>
      <x:c r="E82" s="2"/>
      <x:c r="F82" s="2"/>
      <x:c r="G82" s="2"/>
      <x:c r="H82" s="2"/>
      <x:c r="I82" s="2"/>
      <x:c r="J82" s="2"/>
      <x:c r="K82" s="2"/>
      <x:c r="L82" s="2"/>
      <x:c r="M82" s="2"/>
      <x:c r="N82" s="2"/>
      <x:c r="O82" s="2"/>
      <x:c r="P82" s="2"/>
      <x:c r="Q82" s="2"/>
      <x:c r="R82" s="2"/>
      <x:c r="S82" s="2"/>
      <x:c r="T82" s="2"/>
      <x:c r="U82" s="2"/>
      <x:c r="V82" s="2"/>
      <x:c r="W82" s="2"/>
    </x:row>
    <x:row r="83">
      <x:c r="A83" s="4"/>
      <x:c r="B83" s="4"/>
      <x:c r="C83" s="4"/>
      <x:c r="D83" s="4"/>
      <x:c r="E83" s="2"/>
      <x:c r="F83" s="2"/>
      <x:c r="G83" s="2"/>
      <x:c r="H83" s="2"/>
      <x:c r="I83" s="2"/>
      <x:c r="J83" s="2"/>
      <x:c r="K83" s="2"/>
      <x:c r="L83" s="2"/>
      <x:c r="M83" s="2"/>
      <x:c r="N83" s="2"/>
      <x:c r="O83" s="2"/>
      <x:c r="P83" s="2"/>
      <x:c r="Q83" s="2"/>
      <x:c r="R83" s="2"/>
      <x:c r="S83" s="2"/>
      <x:c r="T83" s="2"/>
      <x:c r="U83" s="2"/>
      <x:c r="V83" s="2"/>
      <x:c r="W83" s="2"/>
    </x:row>
    <x:row r="84">
      <x:c r="A84" s="4"/>
      <x:c r="B84" s="4"/>
      <x:c r="C84" s="4"/>
      <x:c r="D84" s="4"/>
      <x:c r="E84" s="2"/>
      <x:c r="F84" s="2"/>
      <x:c r="G84" s="2"/>
      <x:c r="H84" s="2"/>
      <x:c r="I84" s="2"/>
      <x:c r="J84" s="2"/>
      <x:c r="K84" s="2"/>
      <x:c r="L84" s="2"/>
      <x:c r="M84" s="2"/>
      <x:c r="N84" s="2"/>
      <x:c r="O84" s="2"/>
      <x:c r="P84" s="2"/>
      <x:c r="Q84" s="2"/>
      <x:c r="R84" s="2"/>
      <x:c r="S84" s="2"/>
      <x:c r="T84" s="2"/>
      <x:c r="U84" s="2"/>
      <x:c r="V84" s="2"/>
      <x:c r="W84" s="2"/>
    </x:row>
    <x:row r="85">
      <x:c r="A85" s="4"/>
      <x:c r="B85" s="4"/>
      <x:c r="C85" s="4"/>
      <x:c r="D85" s="4"/>
      <x:c r="E85" s="2"/>
      <x:c r="F85" s="2"/>
      <x:c r="G85" s="2"/>
      <x:c r="H85" s="2"/>
      <x:c r="I85" s="2"/>
      <x:c r="J85" s="2"/>
      <x:c r="K85" s="2"/>
      <x:c r="L85" s="2"/>
      <x:c r="M85" s="2"/>
      <x:c r="N85" s="2"/>
      <x:c r="O85" s="2"/>
      <x:c r="P85" s="2"/>
      <x:c r="Q85" s="2"/>
      <x:c r="R85" s="2"/>
      <x:c r="S85" s="2"/>
      <x:c r="T85" s="2"/>
      <x:c r="U85" s="2"/>
      <x:c r="V85" s="2"/>
      <x:c r="W85" s="2"/>
    </x:row>
    <x:row r="86">
      <x:c r="A86" s="4"/>
      <x:c r="B86" s="4"/>
      <x:c r="C86" s="4"/>
      <x:c r="D86" s="4"/>
      <x:c r="E86" s="2"/>
      <x:c r="F86" s="2"/>
      <x:c r="G86" s="2"/>
      <x:c r="H86" s="2"/>
      <x:c r="I86" s="2"/>
      <x:c r="J86" s="2"/>
      <x:c r="K86" s="2"/>
      <x:c r="L86" s="2"/>
      <x:c r="M86" s="2"/>
      <x:c r="N86" s="2"/>
      <x:c r="O86" s="2"/>
      <x:c r="P86" s="2"/>
      <x:c r="Q86" s="2"/>
      <x:c r="R86" s="2"/>
      <x:c r="S86" s="2"/>
      <x:c r="T86" s="2"/>
      <x:c r="U86" s="2"/>
      <x:c r="V86" s="2"/>
      <x:c r="W86" s="2"/>
    </x:row>
    <x:row r="87">
      <x:c r="A87" s="4"/>
      <x:c r="B87" s="4"/>
      <x:c r="C87" s="4"/>
      <x:c r="D87" s="4"/>
      <x:c r="E87" s="2"/>
      <x:c r="F87" s="2"/>
      <x:c r="G87" s="2"/>
      <x:c r="H87" s="2"/>
      <x:c r="I87" s="2"/>
      <x:c r="J87" s="2"/>
      <x:c r="K87" s="2"/>
      <x:c r="L87" s="2"/>
      <x:c r="M87" s="2"/>
      <x:c r="N87" s="2"/>
      <x:c r="O87" s="2"/>
      <x:c r="P87" s="2"/>
      <x:c r="Q87" s="2"/>
      <x:c r="R87" s="2"/>
      <x:c r="S87" s="2"/>
      <x:c r="T87" s="2"/>
      <x:c r="U87" s="2"/>
      <x:c r="V87" s="2"/>
      <x:c r="W87" s="2"/>
    </x:row>
    <x:row r="88">
      <x:c r="A88" s="4"/>
      <x:c r="B88" s="4"/>
      <x:c r="C88" s="4"/>
      <x:c r="D88" s="4"/>
      <x:c r="E88" s="2"/>
      <x:c r="F88" s="2"/>
      <x:c r="G88" s="2"/>
      <x:c r="H88" s="2"/>
      <x:c r="I88" s="2"/>
      <x:c r="J88" s="2"/>
      <x:c r="K88" s="2"/>
      <x:c r="L88" s="2"/>
      <x:c r="M88" s="2"/>
      <x:c r="N88" s="2"/>
      <x:c r="O88" s="2"/>
      <x:c r="P88" s="2"/>
      <x:c r="Q88" s="2"/>
      <x:c r="R88" s="2"/>
      <x:c r="S88" s="2"/>
      <x:c r="T88" s="2"/>
      <x:c r="U88" s="2"/>
      <x:c r="V88" s="2"/>
      <x:c r="W88" s="2"/>
    </x:row>
    <x:row r="89">
      <x:c r="A89" s="4"/>
      <x:c r="B89" s="4"/>
      <x:c r="C89" s="4"/>
      <x:c r="D89" s="4"/>
      <x:c r="E89" s="2"/>
      <x:c r="F89" s="2"/>
      <x:c r="G89" s="2"/>
      <x:c r="H89" s="2"/>
      <x:c r="I89" s="2"/>
      <x:c r="J89" s="2"/>
      <x:c r="K89" s="2"/>
      <x:c r="L89" s="2"/>
      <x:c r="M89" s="2"/>
      <x:c r="N89" s="2"/>
      <x:c r="O89" s="2"/>
      <x:c r="P89" s="2"/>
      <x:c r="Q89" s="2"/>
      <x:c r="R89" s="2"/>
      <x:c r="S89" s="2"/>
      <x:c r="T89" s="2"/>
      <x:c r="U89" s="2"/>
      <x:c r="V89" s="2"/>
      <x:c r="W89" s="2"/>
    </x:row>
    <x:row r="90">
      <x:c r="A90" s="4"/>
      <x:c r="B90" s="4"/>
      <x:c r="C90" s="4"/>
      <x:c r="D90" s="4"/>
      <x:c r="E90" s="2"/>
      <x:c r="F90" s="2"/>
      <x:c r="G90" s="2"/>
      <x:c r="H90" s="2"/>
      <x:c r="I90" s="2"/>
      <x:c r="J90" s="2"/>
      <x:c r="K90" s="2"/>
      <x:c r="L90" s="2"/>
      <x:c r="M90" s="2"/>
      <x:c r="N90" s="2"/>
      <x:c r="O90" s="2"/>
      <x:c r="P90" s="2"/>
      <x:c r="Q90" s="2"/>
      <x:c r="R90" s="2"/>
      <x:c r="S90" s="2"/>
      <x:c r="T90" s="2"/>
      <x:c r="U90" s="2"/>
      <x:c r="V90" s="2"/>
      <x:c r="W90" s="2"/>
    </x:row>
    <x:row r="91">
      <x:c r="A91" s="4"/>
      <x:c r="B91" s="4"/>
      <x:c r="C91" s="4"/>
      <x:c r="D91" s="4"/>
      <x:c r="E91" s="2"/>
      <x:c r="F91" s="2"/>
      <x:c r="G91" s="2"/>
      <x:c r="H91" s="2"/>
      <x:c r="I91" s="2"/>
      <x:c r="J91" s="2"/>
      <x:c r="K91" s="2"/>
      <x:c r="L91" s="2"/>
      <x:c r="M91" s="2"/>
      <x:c r="N91" s="2"/>
      <x:c r="O91" s="2"/>
      <x:c r="P91" s="2"/>
      <x:c r="Q91" s="2"/>
      <x:c r="R91" s="2"/>
      <x:c r="S91" s="2"/>
      <x:c r="T91" s="2"/>
      <x:c r="U91" s="2"/>
      <x:c r="V91" s="2"/>
      <x:c r="W91" s="2"/>
    </x:row>
    <x:row r="92">
      <x:c r="A92" s="4"/>
      <x:c r="B92" s="4"/>
      <x:c r="C92" s="4"/>
      <x:c r="D92" s="4"/>
      <x:c r="E92" s="2"/>
      <x:c r="F92" s="2"/>
      <x:c r="G92" s="2"/>
      <x:c r="H92" s="2"/>
      <x:c r="I92" s="2"/>
      <x:c r="J92" s="2"/>
      <x:c r="K92" s="2"/>
      <x:c r="L92" s="2"/>
      <x:c r="M92" s="2"/>
      <x:c r="N92" s="2"/>
      <x:c r="O92" s="2"/>
      <x:c r="P92" s="2"/>
      <x:c r="Q92" s="2"/>
      <x:c r="R92" s="2"/>
      <x:c r="S92" s="2"/>
      <x:c r="T92" s="2"/>
      <x:c r="U92" s="2"/>
      <x:c r="V92" s="2"/>
      <x:c r="W92" s="2"/>
    </x:row>
    <x:row r="93">
      <x:c r="A93" s="4"/>
      <x:c r="B93" s="4"/>
      <x:c r="C93" s="4"/>
      <x:c r="D93" s="4"/>
      <x:c r="E93" s="2"/>
      <x:c r="F93" s="2"/>
      <x:c r="G93" s="2"/>
      <x:c r="H93" s="2"/>
      <x:c r="I93" s="2"/>
      <x:c r="J93" s="2"/>
      <x:c r="K93" s="2"/>
      <x:c r="L93" s="2"/>
      <x:c r="M93" s="2"/>
      <x:c r="N93" s="2"/>
      <x:c r="O93" s="2"/>
      <x:c r="P93" s="2"/>
      <x:c r="Q93" s="2"/>
      <x:c r="R93" s="2"/>
      <x:c r="S93" s="2"/>
      <x:c r="T93" s="2"/>
      <x:c r="U93" s="2"/>
      <x:c r="V93" s="2"/>
      <x:c r="W93" s="2"/>
    </x:row>
    <x:row r="94">
      <x:c r="A94" s="4"/>
      <x:c r="B94" s="4"/>
      <x:c r="C94" s="4"/>
      <x:c r="D94" s="4"/>
      <x:c r="E94" s="2"/>
      <x:c r="F94" s="2"/>
      <x:c r="G94" s="2"/>
      <x:c r="H94" s="2"/>
      <x:c r="I94" s="2"/>
      <x:c r="J94" s="2"/>
      <x:c r="K94" s="2"/>
      <x:c r="L94" s="2"/>
      <x:c r="M94" s="2"/>
      <x:c r="N94" s="2"/>
      <x:c r="O94" s="2"/>
      <x:c r="P94" s="2"/>
      <x:c r="Q94" s="2"/>
      <x:c r="R94" s="2"/>
      <x:c r="S94" s="2"/>
      <x:c r="T94" s="2"/>
      <x:c r="U94" s="2"/>
      <x:c r="V94" s="2"/>
      <x:c r="W94" s="2"/>
    </x:row>
    <x:row r="95">
      <x:c r="A95" s="4"/>
      <x:c r="B95" s="4"/>
      <x:c r="C95" s="4"/>
      <x:c r="D95" s="4"/>
      <x:c r="E95" s="2"/>
      <x:c r="F95" s="2"/>
      <x:c r="G95" s="2"/>
      <x:c r="H95" s="2"/>
      <x:c r="I95" s="2"/>
      <x:c r="J95" s="2"/>
      <x:c r="K95" s="2"/>
      <x:c r="L95" s="2"/>
      <x:c r="M95" s="2"/>
      <x:c r="N95" s="2"/>
      <x:c r="O95" s="2"/>
      <x:c r="P95" s="2"/>
      <x:c r="Q95" s="2"/>
      <x:c r="R95" s="2"/>
      <x:c r="S95" s="2"/>
      <x:c r="T95" s="2"/>
      <x:c r="U95" s="2"/>
      <x:c r="V95" s="2"/>
      <x:c r="W95" s="2"/>
    </x:row>
    <x:row r="96">
      <x:c r="A96" s="4"/>
      <x:c r="B96" s="4"/>
      <x:c r="C96" s="4"/>
      <x:c r="D96" s="4"/>
      <x:c r="E96" s="2"/>
      <x:c r="F96" s="2"/>
      <x:c r="G96" s="2"/>
      <x:c r="H96" s="2"/>
      <x:c r="I96" s="2"/>
      <x:c r="J96" s="2"/>
      <x:c r="K96" s="2"/>
      <x:c r="L96" s="2"/>
      <x:c r="M96" s="2"/>
      <x:c r="N96" s="2"/>
      <x:c r="O96" s="2"/>
      <x:c r="P96" s="2"/>
      <x:c r="Q96" s="2"/>
      <x:c r="R96" s="2"/>
      <x:c r="S96" s="2"/>
      <x:c r="T96" s="2"/>
      <x:c r="U96" s="2"/>
      <x:c r="V96" s="2"/>
      <x:c r="W96" s="2"/>
    </x:row>
    <x:row r="97">
      <x:c r="A97" s="4"/>
      <x:c r="B97" s="4"/>
      <x:c r="C97" s="4"/>
      <x:c r="D97" s="4"/>
      <x:c r="E97" s="2"/>
      <x:c r="F97" s="2"/>
      <x:c r="G97" s="2"/>
      <x:c r="H97" s="2"/>
      <x:c r="I97" s="2"/>
      <x:c r="J97" s="2"/>
      <x:c r="K97" s="2"/>
      <x:c r="L97" s="2"/>
      <x:c r="M97" s="2"/>
      <x:c r="N97" s="2"/>
      <x:c r="O97" s="2"/>
      <x:c r="P97" s="2"/>
      <x:c r="Q97" s="2"/>
      <x:c r="R97" s="2"/>
      <x:c r="S97" s="2"/>
      <x:c r="T97" s="2"/>
      <x:c r="U97" s="2"/>
      <x:c r="V97" s="2"/>
      <x:c r="W97" s="2"/>
    </x:row>
    <x:row r="98">
      <x:c r="A98" s="4"/>
      <x:c r="B98" s="4"/>
      <x:c r="C98" s="4"/>
      <x:c r="D98" s="4"/>
      <x:c r="E98" s="2"/>
      <x:c r="F98" s="2"/>
      <x:c r="G98" s="2"/>
      <x:c r="H98" s="2"/>
      <x:c r="I98" s="2"/>
      <x:c r="J98" s="2"/>
      <x:c r="K98" s="2"/>
      <x:c r="L98" s="2"/>
      <x:c r="M98" s="2"/>
      <x:c r="N98" s="2"/>
      <x:c r="O98" s="2"/>
      <x:c r="P98" s="2"/>
      <x:c r="Q98" s="2"/>
      <x:c r="R98" s="2"/>
      <x:c r="S98" s="2"/>
      <x:c r="T98" s="2"/>
      <x:c r="U98" s="2"/>
      <x:c r="V98" s="2"/>
      <x:c r="W98" s="2"/>
    </x:row>
    <x:row r="99">
      <x:c r="A99" s="4"/>
      <x:c r="B99" s="4"/>
      <x:c r="C99" s="4"/>
      <x:c r="D99" s="4"/>
      <x:c r="E99" s="2"/>
      <x:c r="F99" s="2"/>
      <x:c r="G99" s="2"/>
      <x:c r="H99" s="2"/>
      <x:c r="I99" s="2"/>
      <x:c r="J99" s="2"/>
      <x:c r="K99" s="2"/>
      <x:c r="L99" s="2"/>
      <x:c r="M99" s="2"/>
      <x:c r="N99" s="2"/>
      <x:c r="O99" s="2"/>
      <x:c r="P99" s="2"/>
      <x:c r="Q99" s="2"/>
      <x:c r="R99" s="2"/>
      <x:c r="S99" s="2"/>
      <x:c r="T99" s="2"/>
      <x:c r="U99" s="2"/>
      <x:c r="V99" s="2"/>
      <x:c r="W99" s="2"/>
    </x:row>
    <x:row r="100">
      <x:c r="A100" s="4"/>
      <x:c r="B100" s="4"/>
      <x:c r="C100" s="4"/>
      <x:c r="D100" s="4"/>
      <x:c r="E100" s="2"/>
      <x:c r="F100" s="2"/>
      <x:c r="G100" s="2"/>
      <x:c r="H100" s="2"/>
      <x:c r="I100" s="2"/>
      <x:c r="J100" s="2"/>
      <x:c r="K100" s="2"/>
      <x:c r="L100" s="2"/>
      <x:c r="M100" s="2"/>
      <x:c r="N100" s="2"/>
      <x:c r="O100" s="2"/>
      <x:c r="P100" s="2"/>
      <x:c r="Q100" s="2"/>
      <x:c r="R100" s="2"/>
      <x:c r="S100" s="2"/>
      <x:c r="T100" s="2"/>
      <x:c r="U100" s="2"/>
      <x:c r="V100" s="2"/>
      <x:c r="W100" s="2"/>
    </x:row>
    <x:row r="101">
      <x:c r="A101" s="4"/>
      <x:c r="B101" s="4"/>
      <x:c r="C101" s="4"/>
      <x:c r="D101" s="4"/>
      <x:c r="E101" s="2"/>
      <x:c r="F101" s="2"/>
      <x:c r="G101" s="2"/>
      <x:c r="H101" s="2"/>
      <x:c r="I101" s="2"/>
      <x:c r="J101" s="2"/>
      <x:c r="K101" s="2"/>
      <x:c r="L101" s="2"/>
      <x:c r="M101" s="2"/>
      <x:c r="N101" s="2"/>
      <x:c r="O101" s="2"/>
      <x:c r="P101" s="2"/>
      <x:c r="Q101" s="2"/>
      <x:c r="R101" s="2"/>
      <x:c r="S101" s="2"/>
      <x:c r="T101" s="2"/>
      <x:c r="U101" s="2"/>
      <x:c r="V101" s="2"/>
      <x:c r="W101" s="2"/>
    </x:row>
    <x:row r="102">
      <x:c r="A102" s="4"/>
      <x:c r="B102" s="4"/>
      <x:c r="C102" s="4"/>
      <x:c r="D102" s="4"/>
      <x:c r="E102" s="2"/>
      <x:c r="F102" s="2"/>
      <x:c r="G102" s="2"/>
      <x:c r="H102" s="2"/>
      <x:c r="I102" s="2"/>
      <x:c r="J102" s="2"/>
      <x:c r="K102" s="2"/>
      <x:c r="L102" s="2"/>
      <x:c r="M102" s="2"/>
      <x:c r="N102" s="2"/>
      <x:c r="O102" s="2"/>
      <x:c r="P102" s="2"/>
      <x:c r="Q102" s="2"/>
      <x:c r="R102" s="2"/>
      <x:c r="S102" s="2"/>
      <x:c r="T102" s="2"/>
      <x:c r="U102" s="2"/>
      <x:c r="V102" s="2"/>
      <x:c r="W102" s="2"/>
    </x:row>
    <x:row r="103">
      <x:c r="A103" s="4"/>
      <x:c r="B103" s="4"/>
      <x:c r="C103" s="4"/>
      <x:c r="D103" s="4"/>
      <x:c r="E103" s="2"/>
      <x:c r="F103" s="2"/>
      <x:c r="G103" s="2"/>
      <x:c r="H103" s="2"/>
      <x:c r="I103" s="2"/>
      <x:c r="J103" s="2"/>
      <x:c r="K103" s="2"/>
      <x:c r="L103" s="2"/>
      <x:c r="M103" s="2"/>
      <x:c r="N103" s="2"/>
      <x:c r="O103" s="2"/>
      <x:c r="P103" s="2"/>
      <x:c r="Q103" s="2"/>
      <x:c r="R103" s="2"/>
      <x:c r="S103" s="2"/>
      <x:c r="T103" s="2"/>
      <x:c r="U103" s="2"/>
      <x:c r="V103" s="2"/>
      <x:c r="W103" s="2"/>
    </x:row>
    <x:row r="104">
      <x:c r="A104" s="4"/>
      <x:c r="B104" s="4"/>
      <x:c r="C104" s="4"/>
      <x:c r="D104" s="4"/>
      <x:c r="E104" s="2"/>
      <x:c r="F104" s="2"/>
      <x:c r="G104" s="2"/>
      <x:c r="H104" s="2"/>
      <x:c r="I104" s="2"/>
      <x:c r="J104" s="2"/>
      <x:c r="K104" s="2"/>
      <x:c r="L104" s="2"/>
      <x:c r="M104" s="2"/>
      <x:c r="N104" s="2"/>
      <x:c r="O104" s="2"/>
      <x:c r="P104" s="2"/>
      <x:c r="Q104" s="2"/>
      <x:c r="R104" s="2"/>
      <x:c r="S104" s="2"/>
      <x:c r="T104" s="2"/>
      <x:c r="U104" s="2"/>
      <x:c r="V104" s="2"/>
      <x:c r="W104" s="2"/>
    </x:row>
    <x:row r="105">
      <x:c r="A105" s="4"/>
      <x:c r="B105" s="4"/>
      <x:c r="C105" s="4"/>
      <x:c r="D105" s="4"/>
      <x:c r="E105" s="2"/>
      <x:c r="F105" s="2"/>
      <x:c r="G105" s="2"/>
      <x:c r="H105" s="2"/>
      <x:c r="I105" s="2"/>
      <x:c r="J105" s="2"/>
      <x:c r="K105" s="2"/>
      <x:c r="L105" s="2"/>
      <x:c r="M105" s="2"/>
      <x:c r="N105" s="2"/>
      <x:c r="O105" s="2"/>
      <x:c r="P105" s="2"/>
      <x:c r="Q105" s="2"/>
      <x:c r="R105" s="2"/>
      <x:c r="S105" s="2"/>
      <x:c r="T105" s="2"/>
      <x:c r="U105" s="2"/>
      <x:c r="V105" s="2"/>
      <x:c r="W105" s="2"/>
    </x:row>
    <x:row r="106">
      <x:c r="A106" s="4"/>
      <x:c r="B106" s="4"/>
      <x:c r="C106" s="4"/>
      <x:c r="D106" s="4"/>
      <x:c r="E106" s="2"/>
      <x:c r="F106" s="2"/>
      <x:c r="G106" s="2"/>
      <x:c r="H106" s="2"/>
      <x:c r="I106" s="2"/>
      <x:c r="J106" s="2"/>
      <x:c r="K106" s="2"/>
      <x:c r="L106" s="2"/>
      <x:c r="M106" s="2"/>
      <x:c r="N106" s="2"/>
      <x:c r="O106" s="2"/>
      <x:c r="P106" s="2"/>
      <x:c r="Q106" s="2"/>
      <x:c r="R106" s="2"/>
      <x:c r="S106" s="2"/>
      <x:c r="T106" s="2"/>
      <x:c r="U106" s="2"/>
      <x:c r="V106" s="2"/>
      <x:c r="W106" s="2"/>
    </x:row>
    <x:row r="107">
      <x:c r="A107" s="4"/>
      <x:c r="B107" s="4"/>
      <x:c r="C107" s="4"/>
      <x:c r="D107" s="4"/>
      <x:c r="E107" s="2"/>
      <x:c r="F107" s="2"/>
      <x:c r="G107" s="2"/>
      <x:c r="H107" s="2"/>
      <x:c r="I107" s="2"/>
      <x:c r="J107" s="2"/>
      <x:c r="K107" s="2"/>
      <x:c r="L107" s="2"/>
      <x:c r="M107" s="2"/>
      <x:c r="N107" s="2"/>
      <x:c r="O107" s="2"/>
      <x:c r="P107" s="2"/>
      <x:c r="Q107" s="2"/>
      <x:c r="R107" s="2"/>
      <x:c r="S107" s="2"/>
      <x:c r="T107" s="2"/>
      <x:c r="U107" s="2"/>
      <x:c r="V107" s="2"/>
      <x:c r="W107" s="2"/>
    </x:row>
    <x:row r="108">
      <x:c r="A108" s="4"/>
      <x:c r="B108" s="4"/>
      <x:c r="C108" s="4"/>
      <x:c r="D108" s="4"/>
      <x:c r="E108" s="2"/>
      <x:c r="F108" s="2"/>
      <x:c r="G108" s="2"/>
      <x:c r="H108" s="2"/>
      <x:c r="I108" s="2"/>
      <x:c r="J108" s="2"/>
      <x:c r="K108" s="2"/>
      <x:c r="L108" s="2"/>
      <x:c r="M108" s="2"/>
      <x:c r="N108" s="2"/>
      <x:c r="O108" s="2"/>
      <x:c r="P108" s="2"/>
      <x:c r="Q108" s="2"/>
      <x:c r="R108" s="2"/>
      <x:c r="S108" s="2"/>
      <x:c r="T108" s="2"/>
      <x:c r="U108" s="2"/>
      <x:c r="V108" s="2"/>
      <x:c r="W108" s="2"/>
    </x:row>
    <x:row r="109">
      <x:c r="A109" s="4"/>
      <x:c r="B109" s="4"/>
      <x:c r="C109" s="4"/>
      <x:c r="D109" s="4"/>
      <x:c r="E109" s="2"/>
      <x:c r="F109" s="2"/>
      <x:c r="G109" s="2"/>
      <x:c r="H109" s="2"/>
      <x:c r="I109" s="2"/>
      <x:c r="J109" s="2"/>
      <x:c r="K109" s="2"/>
      <x:c r="L109" s="2"/>
      <x:c r="M109" s="2"/>
      <x:c r="N109" s="2"/>
      <x:c r="O109" s="2"/>
      <x:c r="P109" s="2"/>
      <x:c r="Q109" s="2"/>
      <x:c r="R109" s="2"/>
      <x:c r="S109" s="2"/>
      <x:c r="T109" s="2"/>
      <x:c r="U109" s="2"/>
      <x:c r="V109" s="2"/>
      <x:c r="W109" s="2"/>
    </x:row>
    <x:row r="110">
      <x:c r="A110" s="4"/>
      <x:c r="B110" s="4"/>
      <x:c r="C110" s="4"/>
      <x:c r="D110" s="4"/>
      <x:c r="E110" s="2"/>
      <x:c r="F110" s="2"/>
      <x:c r="G110" s="2"/>
      <x:c r="H110" s="2"/>
      <x:c r="I110" s="2"/>
      <x:c r="J110" s="2"/>
      <x:c r="K110" s="2"/>
      <x:c r="L110" s="2"/>
      <x:c r="M110" s="2"/>
      <x:c r="N110" s="2"/>
      <x:c r="O110" s="2"/>
      <x:c r="P110" s="2"/>
      <x:c r="Q110" s="2"/>
      <x:c r="R110" s="2"/>
      <x:c r="S110" s="2"/>
      <x:c r="T110" s="2"/>
      <x:c r="U110" s="2"/>
      <x:c r="V110" s="2"/>
      <x:c r="W110" s="2"/>
    </x:row>
    <x:row r="111">
      <x:c r="A111" s="4"/>
      <x:c r="B111" s="4"/>
      <x:c r="C111" s="4"/>
      <x:c r="D111" s="4"/>
      <x:c r="E111" s="2"/>
      <x:c r="F111" s="2"/>
      <x:c r="G111" s="2"/>
      <x:c r="H111" s="2"/>
      <x:c r="I111" s="2"/>
      <x:c r="J111" s="2"/>
      <x:c r="K111" s="2"/>
      <x:c r="L111" s="2"/>
      <x:c r="M111" s="2"/>
      <x:c r="N111" s="2"/>
      <x:c r="O111" s="2"/>
      <x:c r="P111" s="2"/>
      <x:c r="Q111" s="2"/>
      <x:c r="R111" s="2"/>
      <x:c r="S111" s="2"/>
      <x:c r="T111" s="2"/>
      <x:c r="U111" s="2"/>
      <x:c r="V111" s="2"/>
      <x:c r="W111" s="2"/>
    </x:row>
    <x:row r="112">
      <x:c r="A112" s="4"/>
      <x:c r="B112" s="4"/>
      <x:c r="C112" s="4"/>
      <x:c r="D112" s="4"/>
      <x:c r="E112" s="2"/>
      <x:c r="F112" s="2"/>
      <x:c r="G112" s="2"/>
      <x:c r="H112" s="2"/>
      <x:c r="I112" s="2"/>
      <x:c r="J112" s="2"/>
      <x:c r="K112" s="2"/>
      <x:c r="L112" s="2"/>
      <x:c r="M112" s="2"/>
      <x:c r="N112" s="2"/>
      <x:c r="O112" s="2"/>
      <x:c r="P112" s="2"/>
      <x:c r="Q112" s="2"/>
      <x:c r="R112" s="2"/>
      <x:c r="S112" s="2"/>
      <x:c r="T112" s="2"/>
      <x:c r="U112" s="2"/>
      <x:c r="V112" s="2"/>
      <x:c r="W112" s="2"/>
    </x:row>
    <x:row r="113">
      <x:c r="A113" s="4"/>
      <x:c r="B113" s="4"/>
      <x:c r="C113" s="4"/>
      <x:c r="D113" s="4"/>
      <x:c r="E113" s="2"/>
      <x:c r="F113" s="2"/>
      <x:c r="G113" s="2"/>
      <x:c r="H113" s="2"/>
      <x:c r="I113" s="2"/>
      <x:c r="J113" s="2"/>
      <x:c r="K113" s="2"/>
      <x:c r="L113" s="2"/>
      <x:c r="M113" s="2"/>
      <x:c r="N113" s="2"/>
      <x:c r="O113" s="2"/>
      <x:c r="P113" s="2"/>
      <x:c r="Q113" s="2"/>
      <x:c r="R113" s="2"/>
      <x:c r="S113" s="2"/>
      <x:c r="T113" s="2"/>
      <x:c r="U113" s="2"/>
      <x:c r="V113" s="2"/>
      <x:c r="W113" s="2"/>
    </x:row>
    <x:row r="114">
      <x:c r="A114" s="4"/>
      <x:c r="B114" s="4"/>
      <x:c r="C114" s="4"/>
      <x:c r="D114" s="4"/>
      <x:c r="E114" s="2"/>
      <x:c r="F114" s="2"/>
      <x:c r="G114" s="2"/>
      <x:c r="H114" s="2"/>
      <x:c r="I114" s="2"/>
      <x:c r="J114" s="2"/>
      <x:c r="K114" s="2"/>
      <x:c r="L114" s="2"/>
      <x:c r="M114" s="2"/>
      <x:c r="N114" s="2"/>
      <x:c r="O114" s="2"/>
      <x:c r="P114" s="2"/>
      <x:c r="Q114" s="2"/>
      <x:c r="R114" s="2"/>
      <x:c r="S114" s="2"/>
      <x:c r="T114" s="2"/>
      <x:c r="U114" s="2"/>
      <x:c r="V114" s="2"/>
      <x:c r="W114" s="2"/>
    </x:row>
    <x:row r="115">
      <x:c r="A115" s="4"/>
      <x:c r="B115" s="4"/>
      <x:c r="C115" s="4"/>
      <x:c r="D115" s="4"/>
      <x:c r="E115" s="2"/>
      <x:c r="F115" s="2"/>
      <x:c r="G115" s="2"/>
      <x:c r="H115" s="2"/>
      <x:c r="I115" s="2"/>
      <x:c r="J115" s="2"/>
      <x:c r="K115" s="2"/>
      <x:c r="L115" s="2"/>
      <x:c r="M115" s="2"/>
      <x:c r="N115" s="2"/>
      <x:c r="O115" s="2"/>
      <x:c r="P115" s="2"/>
      <x:c r="Q115" s="2"/>
      <x:c r="R115" s="2"/>
      <x:c r="S115" s="2"/>
      <x:c r="T115" s="2"/>
      <x:c r="U115" s="2"/>
      <x:c r="V115" s="2"/>
      <x:c r="W115" s="2"/>
    </x:row>
    <x:row r="116">
      <x:c r="A116" s="4"/>
      <x:c r="B116" s="4"/>
      <x:c r="C116" s="4"/>
      <x:c r="D116" s="4"/>
      <x:c r="E116" s="2"/>
      <x:c r="F116" s="2"/>
      <x:c r="G116" s="2"/>
      <x:c r="H116" s="2"/>
      <x:c r="I116" s="2"/>
      <x:c r="J116" s="2"/>
      <x:c r="K116" s="2"/>
      <x:c r="L116" s="2"/>
      <x:c r="M116" s="2"/>
      <x:c r="N116" s="2"/>
      <x:c r="O116" s="2"/>
      <x:c r="P116" s="2"/>
      <x:c r="Q116" s="2"/>
      <x:c r="R116" s="2"/>
      <x:c r="S116" s="2"/>
      <x:c r="T116" s="2"/>
      <x:c r="U116" s="2"/>
      <x:c r="V116" s="2"/>
      <x:c r="W116" s="2"/>
    </x:row>
    <x:row r="117">
      <x:c r="A117" s="4"/>
      <x:c r="B117" s="4"/>
      <x:c r="C117" s="4"/>
      <x:c r="D117" s="4"/>
      <x:c r="E117" s="2"/>
      <x:c r="F117" s="2"/>
      <x:c r="G117" s="2"/>
      <x:c r="H117" s="2"/>
      <x:c r="I117" s="2"/>
      <x:c r="J117" s="2"/>
      <x:c r="K117" s="2"/>
      <x:c r="L117" s="2"/>
      <x:c r="M117" s="2"/>
      <x:c r="N117" s="2"/>
      <x:c r="O117" s="2"/>
      <x:c r="P117" s="2"/>
      <x:c r="Q117" s="2"/>
      <x:c r="R117" s="2"/>
      <x:c r="S117" s="2"/>
      <x:c r="T117" s="2"/>
      <x:c r="U117" s="2"/>
      <x:c r="V117" s="2"/>
      <x:c r="W117" s="2"/>
    </x:row>
    <x:row r="118">
      <x:c r="A118" s="4"/>
      <x:c r="B118" s="4"/>
      <x:c r="C118" s="4"/>
      <x:c r="D118" s="4"/>
      <x:c r="E118" s="2"/>
      <x:c r="F118" s="2"/>
      <x:c r="G118" s="2"/>
      <x:c r="H118" s="2"/>
      <x:c r="I118" s="2"/>
      <x:c r="J118" s="2"/>
      <x:c r="K118" s="2"/>
      <x:c r="L118" s="2"/>
      <x:c r="M118" s="2"/>
      <x:c r="N118" s="2"/>
      <x:c r="O118" s="2"/>
      <x:c r="P118" s="2"/>
      <x:c r="Q118" s="2"/>
      <x:c r="R118" s="2"/>
      <x:c r="S118" s="2"/>
      <x:c r="T118" s="2"/>
      <x:c r="U118" s="2"/>
      <x:c r="V118" s="2"/>
      <x:c r="W118" s="2"/>
    </x:row>
    <x:row r="119">
      <x:c r="A119" s="4"/>
      <x:c r="B119" s="4"/>
      <x:c r="C119" s="4"/>
      <x:c r="D119" s="4"/>
      <x:c r="E119" s="2"/>
      <x:c r="F119" s="2"/>
      <x:c r="G119" s="2"/>
      <x:c r="H119" s="2"/>
      <x:c r="I119" s="2"/>
      <x:c r="J119" s="2"/>
      <x:c r="K119" s="2"/>
      <x:c r="L119" s="2"/>
      <x:c r="M119" s="2"/>
      <x:c r="N119" s="2"/>
      <x:c r="O119" s="2"/>
      <x:c r="P119" s="2"/>
      <x:c r="Q119" s="2"/>
      <x:c r="R119" s="2"/>
      <x:c r="S119" s="2"/>
      <x:c r="T119" s="2"/>
      <x:c r="U119" s="2"/>
      <x:c r="V119" s="2"/>
      <x:c r="W119" s="2"/>
    </x:row>
    <x:row r="120">
      <x:c r="A120" s="4"/>
      <x:c r="B120" s="4"/>
      <x:c r="C120" s="4"/>
      <x:c r="D120" s="4"/>
      <x:c r="E120" s="2"/>
      <x:c r="F120" s="2"/>
      <x:c r="G120" s="2"/>
      <x:c r="H120" s="2"/>
      <x:c r="I120" s="2"/>
      <x:c r="J120" s="2"/>
      <x:c r="K120" s="2"/>
      <x:c r="L120" s="2"/>
      <x:c r="M120" s="2"/>
      <x:c r="N120" s="2"/>
      <x:c r="O120" s="2"/>
      <x:c r="P120" s="2"/>
      <x:c r="Q120" s="2"/>
      <x:c r="R120" s="2"/>
      <x:c r="S120" s="2"/>
      <x:c r="T120" s="2"/>
      <x:c r="U120" s="2"/>
      <x:c r="V120" s="2"/>
      <x:c r="W120" s="2"/>
    </x:row>
    <x:row r="121">
      <x:c r="A121" s="4"/>
      <x:c r="B121" s="4"/>
      <x:c r="C121" s="4"/>
      <x:c r="D121" s="4"/>
      <x:c r="E121" s="2"/>
      <x:c r="F121" s="2"/>
      <x:c r="G121" s="2"/>
      <x:c r="H121" s="2"/>
      <x:c r="I121" s="2"/>
      <x:c r="J121" s="2"/>
      <x:c r="K121" s="2"/>
      <x:c r="L121" s="2"/>
      <x:c r="M121" s="2"/>
      <x:c r="N121" s="2"/>
      <x:c r="O121" s="2"/>
      <x:c r="P121" s="2"/>
      <x:c r="Q121" s="2"/>
      <x:c r="R121" s="2"/>
      <x:c r="S121" s="2"/>
      <x:c r="T121" s="2"/>
      <x:c r="U121" s="2"/>
      <x:c r="V121" s="2"/>
      <x:c r="W121" s="2"/>
    </x:row>
    <x:row r="122">
      <x:c r="A122" s="4"/>
      <x:c r="B122" s="4"/>
      <x:c r="C122" s="4"/>
      <x:c r="D122" s="4"/>
      <x:c r="E122" s="2"/>
      <x:c r="F122" s="2"/>
      <x:c r="G122" s="2"/>
      <x:c r="H122" s="2"/>
      <x:c r="I122" s="2"/>
      <x:c r="J122" s="2"/>
      <x:c r="K122" s="2"/>
      <x:c r="L122" s="2"/>
      <x:c r="M122" s="2"/>
      <x:c r="N122" s="2"/>
      <x:c r="O122" s="2"/>
      <x:c r="P122" s="2"/>
      <x:c r="Q122" s="2"/>
      <x:c r="R122" s="2"/>
      <x:c r="S122" s="2"/>
      <x:c r="T122" s="2"/>
      <x:c r="U122" s="2"/>
      <x:c r="V122" s="2"/>
      <x:c r="W122" s="2"/>
    </x:row>
    <x:row r="123">
      <x:c r="A123" s="4"/>
      <x:c r="B123" s="4"/>
      <x:c r="C123" s="4"/>
      <x:c r="D123" s="4"/>
      <x:c r="E123" s="2"/>
      <x:c r="F123" s="2"/>
      <x:c r="G123" s="2"/>
      <x:c r="H123" s="2"/>
      <x:c r="I123" s="2"/>
      <x:c r="J123" s="2"/>
      <x:c r="K123" s="2"/>
      <x:c r="L123" s="2"/>
      <x:c r="M123" s="2"/>
      <x:c r="N123" s="2"/>
      <x:c r="O123" s="2"/>
      <x:c r="P123" s="2"/>
      <x:c r="Q123" s="2"/>
      <x:c r="R123" s="2"/>
      <x:c r="S123" s="2"/>
      <x:c r="T123" s="2"/>
      <x:c r="U123" s="2"/>
      <x:c r="V123" s="2"/>
      <x:c r="W123" s="2"/>
    </x:row>
    <x:row r="124">
      <x:c r="A124" s="4"/>
      <x:c r="B124" s="4"/>
      <x:c r="C124" s="4"/>
      <x:c r="D124" s="4"/>
      <x:c r="E124" s="2"/>
      <x:c r="F124" s="2"/>
      <x:c r="G124" s="2"/>
      <x:c r="H124" s="2"/>
      <x:c r="I124" s="2"/>
      <x:c r="J124" s="2"/>
      <x:c r="K124" s="2"/>
      <x:c r="L124" s="2"/>
      <x:c r="M124" s="2"/>
      <x:c r="N124" s="2"/>
      <x:c r="O124" s="2"/>
      <x:c r="P124" s="2"/>
      <x:c r="Q124" s="2"/>
      <x:c r="R124" s="2"/>
      <x:c r="S124" s="2"/>
      <x:c r="T124" s="2"/>
      <x:c r="U124" s="2"/>
      <x:c r="V124" s="2"/>
      <x:c r="W124" s="2"/>
    </x:row>
    <x:row r="125">
      <x:c r="A125" s="4"/>
      <x:c r="B125" s="4"/>
      <x:c r="C125" s="4"/>
      <x:c r="D125" s="4"/>
      <x:c r="E125" s="2"/>
      <x:c r="F125" s="2"/>
      <x:c r="G125" s="2"/>
      <x:c r="H125" s="2"/>
      <x:c r="I125" s="2"/>
      <x:c r="J125" s="2"/>
      <x:c r="K125" s="2"/>
      <x:c r="L125" s="2"/>
      <x:c r="M125" s="2"/>
      <x:c r="N125" s="2"/>
      <x:c r="O125" s="2"/>
      <x:c r="P125" s="2"/>
      <x:c r="Q125" s="2"/>
      <x:c r="R125" s="2"/>
      <x:c r="S125" s="2"/>
      <x:c r="T125" s="2"/>
      <x:c r="U125" s="2"/>
      <x:c r="V125" s="2"/>
      <x:c r="W125" s="2"/>
    </x:row>
    <x:row r="126">
      <x:c r="A126" s="4"/>
      <x:c r="B126" s="4"/>
      <x:c r="C126" s="4"/>
      <x:c r="D126" s="4"/>
      <x:c r="E126" s="2"/>
      <x:c r="F126" s="2"/>
      <x:c r="G126" s="2"/>
      <x:c r="H126" s="2"/>
      <x:c r="I126" s="2"/>
      <x:c r="J126" s="2"/>
      <x:c r="K126" s="2"/>
      <x:c r="L126" s="2"/>
      <x:c r="M126" s="2"/>
      <x:c r="N126" s="2"/>
      <x:c r="O126" s="2"/>
      <x:c r="P126" s="2"/>
      <x:c r="Q126" s="2"/>
      <x:c r="R126" s="2"/>
      <x:c r="S126" s="2"/>
      <x:c r="T126" s="2"/>
      <x:c r="U126" s="2"/>
      <x:c r="V126" s="2"/>
      <x:c r="W126" s="2"/>
    </x:row>
    <x:row r="127">
      <x:c r="A127" s="4"/>
      <x:c r="B127" s="4"/>
      <x:c r="C127" s="4"/>
      <x:c r="D127" s="4"/>
      <x:c r="E127" s="2"/>
      <x:c r="F127" s="2"/>
      <x:c r="G127" s="2"/>
      <x:c r="H127" s="2"/>
      <x:c r="I127" s="2"/>
      <x:c r="J127" s="2"/>
      <x:c r="K127" s="2"/>
      <x:c r="L127" s="2"/>
      <x:c r="M127" s="2"/>
      <x:c r="N127" s="2"/>
      <x:c r="O127" s="2"/>
      <x:c r="P127" s="2"/>
      <x:c r="Q127" s="2"/>
      <x:c r="R127" s="2"/>
      <x:c r="S127" s="2"/>
      <x:c r="T127" s="2"/>
      <x:c r="U127" s="2"/>
      <x:c r="V127" s="2"/>
      <x:c r="W127" s="2"/>
    </x:row>
    <x:row r="128">
      <x:c r="A128" s="4"/>
      <x:c r="B128" s="4"/>
      <x:c r="C128" s="4"/>
      <x:c r="D128" s="4"/>
      <x:c r="E128" s="2"/>
      <x:c r="F128" s="2"/>
      <x:c r="G128" s="2"/>
      <x:c r="H128" s="2"/>
      <x:c r="I128" s="2"/>
      <x:c r="J128" s="2"/>
      <x:c r="K128" s="2"/>
      <x:c r="L128" s="2"/>
      <x:c r="M128" s="2"/>
      <x:c r="N128" s="2"/>
      <x:c r="O128" s="2"/>
      <x:c r="P128" s="2"/>
      <x:c r="Q128" s="2"/>
      <x:c r="R128" s="2"/>
      <x:c r="S128" s="2"/>
      <x:c r="T128" s="2"/>
      <x:c r="U128" s="2"/>
      <x:c r="V128" s="2"/>
      <x:c r="W128" s="2"/>
    </x:row>
    <x:row r="129">
      <x:c r="A129" s="4"/>
      <x:c r="B129" s="4"/>
      <x:c r="C129" s="4"/>
      <x:c r="D129" s="4"/>
      <x:c r="E129" s="2"/>
      <x:c r="F129" s="2"/>
      <x:c r="G129" s="2"/>
      <x:c r="H129" s="2"/>
      <x:c r="I129" s="2"/>
      <x:c r="J129" s="2"/>
      <x:c r="K129" s="2"/>
      <x:c r="L129" s="2"/>
      <x:c r="M129" s="2"/>
      <x:c r="N129" s="2"/>
      <x:c r="O129" s="2"/>
      <x:c r="P129" s="2"/>
      <x:c r="Q129" s="2"/>
      <x:c r="R129" s="2"/>
      <x:c r="S129" s="2"/>
      <x:c r="T129" s="2"/>
      <x:c r="U129" s="2"/>
      <x:c r="V129" s="2"/>
      <x:c r="W129" s="2"/>
    </x:row>
    <x:row r="130">
      <x:c r="A130" s="4"/>
      <x:c r="B130" s="4"/>
      <x:c r="C130" s="4"/>
      <x:c r="D130" s="4"/>
      <x:c r="E130" s="2"/>
      <x:c r="F130" s="2"/>
      <x:c r="G130" s="2"/>
      <x:c r="H130" s="2"/>
      <x:c r="I130" s="2"/>
      <x:c r="J130" s="2"/>
      <x:c r="K130" s="2"/>
      <x:c r="L130" s="2"/>
      <x:c r="M130" s="2"/>
      <x:c r="N130" s="2"/>
      <x:c r="O130" s="2"/>
      <x:c r="P130" s="2"/>
      <x:c r="Q130" s="2"/>
      <x:c r="R130" s="2"/>
      <x:c r="S130" s="2"/>
      <x:c r="T130" s="2"/>
      <x:c r="U130" s="2"/>
      <x:c r="V130" s="2"/>
      <x:c r="W130" s="2"/>
    </x:row>
    <x:row r="131">
      <x:c r="A131" s="4"/>
      <x:c r="B131" s="4"/>
      <x:c r="C131" s="4"/>
      <x:c r="D131" s="4"/>
      <x:c r="E131" s="2"/>
      <x:c r="F131" s="2"/>
      <x:c r="G131" s="2"/>
      <x:c r="H131" s="2"/>
      <x:c r="I131" s="2"/>
      <x:c r="J131" s="2"/>
      <x:c r="K131" s="2"/>
      <x:c r="L131" s="2"/>
      <x:c r="M131" s="2"/>
      <x:c r="N131" s="2"/>
      <x:c r="O131" s="2"/>
      <x:c r="P131" s="2"/>
      <x:c r="Q131" s="2"/>
      <x:c r="R131" s="2"/>
      <x:c r="S131" s="2"/>
      <x:c r="T131" s="2"/>
      <x:c r="U131" s="2"/>
      <x:c r="V131" s="2"/>
      <x:c r="W131" s="2"/>
    </x:row>
    <x:row r="132">
      <x:c r="A132" s="4"/>
      <x:c r="B132" s="4"/>
      <x:c r="C132" s="4"/>
      <x:c r="D132" s="4"/>
      <x:c r="E132" s="2"/>
      <x:c r="F132" s="2"/>
      <x:c r="G132" s="2"/>
      <x:c r="H132" s="2"/>
      <x:c r="I132" s="2"/>
      <x:c r="J132" s="2"/>
      <x:c r="K132" s="2"/>
      <x:c r="L132" s="2"/>
      <x:c r="M132" s="2"/>
      <x:c r="N132" s="2"/>
      <x:c r="O132" s="2"/>
      <x:c r="P132" s="2"/>
      <x:c r="Q132" s="2"/>
      <x:c r="R132" s="2"/>
      <x:c r="S132" s="2"/>
      <x:c r="T132" s="2"/>
      <x:c r="U132" s="2"/>
      <x:c r="V132" s="2"/>
      <x:c r="W132" s="2"/>
    </x:row>
    <x:row r="133">
      <x:c r="A133" s="4"/>
      <x:c r="B133" s="4"/>
      <x:c r="C133" s="4"/>
      <x:c r="D133" s="4"/>
      <x:c r="E133" s="2"/>
      <x:c r="F133" s="2"/>
      <x:c r="G133" s="2"/>
      <x:c r="H133" s="2"/>
      <x:c r="I133" s="2"/>
      <x:c r="J133" s="2"/>
      <x:c r="K133" s="2"/>
      <x:c r="L133" s="2"/>
      <x:c r="M133" s="2"/>
      <x:c r="N133" s="2"/>
      <x:c r="O133" s="2"/>
      <x:c r="P133" s="2"/>
      <x:c r="Q133" s="2"/>
      <x:c r="R133" s="2"/>
      <x:c r="S133" s="2"/>
      <x:c r="T133" s="2"/>
      <x:c r="U133" s="2"/>
      <x:c r="V133" s="2"/>
      <x:c r="W133" s="2"/>
    </x:row>
    <x:row r="134">
      <x:c r="A134" s="4"/>
      <x:c r="B134" s="4"/>
      <x:c r="C134" s="4"/>
      <x:c r="D134" s="4"/>
      <x:c r="E134" s="2"/>
      <x:c r="F134" s="2"/>
      <x:c r="G134" s="2"/>
      <x:c r="H134" s="2"/>
      <x:c r="I134" s="2"/>
      <x:c r="J134" s="2"/>
      <x:c r="K134" s="2"/>
      <x:c r="L134" s="2"/>
      <x:c r="M134" s="2"/>
      <x:c r="N134" s="2"/>
      <x:c r="O134" s="2"/>
      <x:c r="P134" s="2"/>
      <x:c r="Q134" s="2"/>
      <x:c r="R134" s="2"/>
      <x:c r="S134" s="2"/>
      <x:c r="T134" s="2"/>
      <x:c r="U134" s="2"/>
      <x:c r="V134" s="2"/>
      <x:c r="W134" s="2"/>
    </x:row>
    <x:row r="135">
      <x:c r="A135" s="4"/>
      <x:c r="B135" s="4"/>
      <x:c r="C135" s="4"/>
      <x:c r="D135" s="4"/>
      <x:c r="E135" s="2"/>
      <x:c r="F135" s="2"/>
      <x:c r="G135" s="2"/>
      <x:c r="H135" s="2"/>
      <x:c r="I135" s="2"/>
      <x:c r="J135" s="2"/>
      <x:c r="K135" s="2"/>
      <x:c r="L135" s="2"/>
      <x:c r="M135" s="2"/>
      <x:c r="N135" s="2"/>
      <x:c r="O135" s="2"/>
      <x:c r="P135" s="2"/>
      <x:c r="Q135" s="2"/>
      <x:c r="R135" s="2"/>
      <x:c r="S135" s="2"/>
      <x:c r="T135" s="2"/>
      <x:c r="U135" s="2"/>
      <x:c r="V135" s="2"/>
      <x:c r="W135" s="2"/>
    </x:row>
    <x:row r="136">
      <x:c r="A136" s="4"/>
      <x:c r="B136" s="4"/>
      <x:c r="C136" s="4"/>
      <x:c r="D136" s="4"/>
      <x:c r="E136" s="2"/>
      <x:c r="F136" s="235" t="str">
        <x:v>RG QUALITY MANAGEMENT  •  rgqualitymanagement.co.uk</x:v>
      </x:c>
      <x:c r="G136" s="2"/>
      <x:c r="H136" s="2"/>
      <x:c r="I136" s="2"/>
      <x:c r="J136" s="2"/>
      <x:c r="K136" s="2"/>
      <x:c r="L136" s="2"/>
      <x:c r="M136" s="2"/>
      <x:c r="N136" s="2"/>
      <x:c r="O136" s="2"/>
      <x:c r="P136" s="2"/>
      <x:c r="Q136" s="2"/>
      <x:c r="R136" s="2"/>
      <x:c r="S136" s="2"/>
      <x:c r="T136" s="2"/>
      <x:c r="U136" s="2"/>
      <x:c r="V136" s="2"/>
      <x:c r="W136" s="2"/>
    </x:row>
    <x:row r="137">
      <x:c r="A137" s="4"/>
      <x:c r="B137" s="4"/>
      <x:c r="C137" s="4"/>
      <x:c r="D137" s="4"/>
      <x:c r="E137" s="2"/>
      <x:c r="F137" s="2"/>
      <x:c r="G137" s="2"/>
      <x:c r="H137" s="2"/>
      <x:c r="I137" s="2"/>
      <x:c r="J137" s="2"/>
      <x:c r="K137" s="2"/>
      <x:c r="L137" s="2"/>
      <x:c r="M137" s="2"/>
      <x:c r="N137" s="2"/>
      <x:c r="O137" s="2"/>
      <x:c r="P137" s="2"/>
      <x:c r="Q137" s="2"/>
      <x:c r="R137" s="2"/>
      <x:c r="S137" s="2"/>
      <x:c r="T137" s="2"/>
      <x:c r="U137" s="2"/>
      <x:c r="V137" s="2"/>
      <x:c r="W137" s="2"/>
    </x:row>
    <x:row r="138">
      <x:c r="A138" s="4"/>
      <x:c r="B138" s="4"/>
      <x:c r="C138" s="4"/>
      <x:c r="D138" s="4"/>
      <x:c r="E138" s="2"/>
      <x:c r="F138" s="2"/>
      <x:c r="G138" s="2"/>
      <x:c r="H138" s="2"/>
      <x:c r="I138" s="2"/>
      <x:c r="J138" s="2"/>
      <x:c r="K138" s="2"/>
      <x:c r="L138" s="2"/>
      <x:c r="M138" s="2"/>
      <x:c r="N138" s="2"/>
      <x:c r="O138" s="2"/>
      <x:c r="P138" s="2"/>
      <x:c r="Q138" s="2"/>
      <x:c r="R138" s="2"/>
      <x:c r="S138" s="2"/>
      <x:c r="T138" s="2"/>
      <x:c r="U138" s="2"/>
      <x:c r="V138" s="2"/>
      <x:c r="W138" s="2"/>
    </x:row>
    <x:row r="139">
      <x:c r="A139" s="4"/>
      <x:c r="B139" s="4"/>
      <x:c r="C139" s="4"/>
      <x:c r="D139" s="4"/>
      <x:c r="E139" s="2"/>
      <x:c r="F139" s="2"/>
      <x:c r="G139" s="2"/>
      <x:c r="H139" s="2"/>
      <x:c r="I139" s="2"/>
      <x:c r="J139" s="2"/>
      <x:c r="K139" s="2"/>
      <x:c r="L139" s="2"/>
      <x:c r="M139" s="2"/>
      <x:c r="N139" s="2"/>
      <x:c r="O139" s="2"/>
      <x:c r="P139" s="2"/>
      <x:c r="Q139" s="2"/>
      <x:c r="R139" s="2"/>
      <x:c r="S139" s="2"/>
      <x:c r="T139" s="2"/>
      <x:c r="U139" s="2"/>
      <x:c r="V139" s="2"/>
      <x:c r="W139" s="2"/>
    </x:row>
    <x:row r="140">
      <x:c r="A140" s="4"/>
      <x:c r="B140" s="4"/>
      <x:c r="C140" s="4"/>
      <x:c r="D140" s="4"/>
      <x:c r="E140" s="2"/>
      <x:c r="F140" s="2"/>
      <x:c r="G140" s="2"/>
      <x:c r="H140" s="2"/>
      <x:c r="I140" s="2"/>
      <x:c r="J140" s="2"/>
      <x:c r="K140" s="2"/>
      <x:c r="L140" s="2"/>
      <x:c r="M140" s="2"/>
      <x:c r="N140" s="2"/>
      <x:c r="O140" s="2"/>
      <x:c r="P140" s="2"/>
      <x:c r="Q140" s="2"/>
      <x:c r="R140" s="2"/>
      <x:c r="S140" s="2"/>
      <x:c r="T140" s="2"/>
      <x:c r="U140" s="2"/>
      <x:c r="V140" s="2"/>
      <x:c r="W140" s="2"/>
    </x:row>
  </x:sheetData>
  <x:mergeCells>
    <x:mergeCell ref="A2:D4"/>
    <x:mergeCell ref="A5:D6"/>
    <x:mergeCell ref="A9:D10"/>
    <x:mergeCell ref="A12:D13"/>
    <x:mergeCell ref="A15:D16"/>
    <x:mergeCell ref="A18:D19"/>
    <x:mergeCell ref="A21:D22"/>
    <x:mergeCell ref="A24:D25"/>
    <x:mergeCell ref="A27:D28"/>
    <x:mergeCell ref="A30:D31"/>
    <x:mergeCell ref="A33:D34"/>
    <x:mergeCell ref="A36:D37"/>
    <x:mergeCell ref="A39:D40"/>
    <x:mergeCell ref="A42:D43"/>
    <x:mergeCell ref="F2:V3"/>
    <x:mergeCell ref="F4:V5"/>
    <x:mergeCell ref="F7:I8"/>
    <x:mergeCell ref="F9:I10"/>
    <x:mergeCell ref="F11:I11"/>
    <x:mergeCell ref="F12:I12"/>
    <x:mergeCell ref="K7:N8"/>
    <x:mergeCell ref="K9:N10"/>
    <x:mergeCell ref="K11:N11"/>
    <x:mergeCell ref="K12:N12"/>
    <x:mergeCell ref="P7:S8"/>
    <x:mergeCell ref="P9:S10"/>
    <x:mergeCell ref="P11:S11"/>
    <x:mergeCell ref="P12:S12"/>
    <x:mergeCell ref="U7:V8"/>
    <x:mergeCell ref="U9:V10"/>
    <x:mergeCell ref="U11:V11"/>
    <x:mergeCell ref="U12:V12"/>
    <x:mergeCell ref="F16:J17"/>
    <x:mergeCell ref="F19:J21"/>
    <x:mergeCell ref="F23:J27"/>
    <x:mergeCell ref="L16:P17"/>
    <x:mergeCell ref="L19:P21"/>
    <x:mergeCell ref="L23:P27"/>
    <x:mergeCell ref="F31:J32"/>
    <x:mergeCell ref="F34:J36"/>
    <x:mergeCell ref="F38:J42"/>
    <x:mergeCell ref="L31:P32"/>
    <x:mergeCell ref="L34:P36"/>
    <x:mergeCell ref="L38:P42"/>
    <x:mergeCell ref="F47:V48"/>
    <x:mergeCell ref="F50:V56"/>
    <x:mergeCell ref="F62:V63"/>
    <x:mergeCell ref="F65:V70"/>
    <x:mergeCell ref="F136:V138"/>
  </x:mergeCells>
  <x:pageMargins left="0.7" right="0.7" top="0.75" bottom="0.75" header="0.3" footer="0.3"/>
</x:worksheet>
</file>

<file path=xl/worksheets/sheet13.xml><?xml version="1.0" encoding="utf-8"?>
<x:worksheet xmlns:x="http://schemas.openxmlformats.org/spreadsheetml/2006/main">
  <x:sheetFormatPr defaultRowHeight="15"/>
  <x:cols>
    <x:col min="1" max="1" width="8" hidden="0" customWidth="1"/>
    <x:col min="2" max="2" width="12" hidden="0" customWidth="1"/>
    <x:col min="3" max="3" width="28" hidden="0" customWidth="1"/>
    <x:col min="4" max="4" width="45" hidden="0" customWidth="1"/>
    <x:col min="5" max="5" width="45" hidden="0" customWidth="1"/>
    <x:col min="6" max="6" width="45" hidden="0" customWidth="1"/>
    <x:col min="7" max="7" width="40" hidden="0" customWidth="1"/>
    <x:col min="8" max="8" width="12" hidden="0" customWidth="1"/>
    <x:col min="9" max="9" width="11" hidden="0" customWidth="1"/>
    <x:col min="10" max="10" width="11" hidden="0" customWidth="1"/>
    <x:col min="11" max="11" width="11" hidden="0" customWidth="1"/>
    <x:col min="12" max="12" width="11" hidden="0" customWidth="1"/>
    <x:col min="13" max="13" width="10" hidden="0" customWidth="1"/>
    <x:col min="14" max="14" width="14" hidden="0" customWidth="1"/>
    <x:col min="15" max="15" width="20" hidden="0" customWidth="1"/>
    <x:col min="16" max="16" width="48" hidden="0" customWidth="1"/>
    <x:col min="17" max="17" width="35" hidden="0" customWidth="1"/>
    <x:col min="18" max="18" width="18" hidden="0" customWidth="1"/>
    <x:col min="19" max="19" width="14" hidden="0" customWidth="1"/>
    <x:col min="20" max="20" width="16" hidden="0" customWidth="1"/>
    <x:col min="21" max="21" width="16" hidden="0" customWidth="1"/>
    <x:col min="22" max="22" width="40" hidden="0" customWidth="1"/>
  </x:cols>
  <x:sheetData>
    <x:row r="1">
      <x:c r="A1" s="87" t="str">
        <x:v>Section</x:v>
      </x:c>
      <x:c r="B1" s="87" t="str">
        <x:v>Clause</x:v>
      </x:c>
      <x:c r="C1" s="87" t="str">
        <x:v>Area</x:v>
      </x:c>
      <x:c r="D1" s="87" t="str">
        <x:v>Intent overview</x:v>
      </x:c>
      <x:c r="E1" s="87" t="str">
        <x:v>What good looks like</x:v>
      </x:c>
      <x:c r="F1" s="87" t="str">
        <x:v>Evidence to seek</x:v>
      </x:c>
      <x:c r="G1" s="87" t="str">
        <x:v>Risk if weak</x:v>
      </x:c>
      <x:c r="H1" s="87" t="str">
        <x:v>Obligation indicators</x:v>
      </x:c>
      <x:c r="I1" s="87" t="str">
        <x:v>Defined</x:v>
      </x:c>
      <x:c r="J1" s="87" t="str">
        <x:v>Implemented</x:v>
      </x:c>
      <x:c r="K1" s="87" t="str">
        <x:v>Evidenced</x:v>
      </x:c>
      <x:c r="L1" s="87" t="str">
        <x:v>Effective</x:v>
      </x:c>
      <x:c r="M1" s="87" t="str">
        <x:v>Score</x:v>
      </x:c>
      <x:c r="N1" s="87" t="str">
        <x:v>Result</x:v>
      </x:c>
      <x:c r="O1" s="87" t="str">
        <x:v>Primary gap</x:v>
      </x:c>
      <x:c r="P1" s="87" t="str">
        <x:v>Recommended response</x:v>
      </x:c>
      <x:c r="Q1" s="87" t="str">
        <x:v>Assessor notes</x:v>
      </x:c>
      <x:c r="R1" s="87" t="str">
        <x:v>Owner</x:v>
      </x:c>
      <x:c r="S1" s="87" t="str">
        <x:v>Due date</x:v>
      </x:c>
      <x:c r="T1" s="87" t="str">
        <x:v>Manual status</x:v>
      </x:c>
      <x:c r="U1" s="87" t="str">
        <x:v>Effective status</x:v>
      </x:c>
      <x:c r="V1" s="87" t="str">
        <x:v>Resource</x:v>
      </x:c>
    </x:row>
    <x:row r="2">
      <x:c r="A2" s="91" t="str">
        <x:v>4</x:v>
      </x:c>
      <x:c r="B2" s="91" t="str">
        <x:v>4.1</x:v>
      </x:c>
      <x:c r="C2" s="91" t="str">
        <x:v>Context of the organisation</x:v>
      </x:c>
      <x:c r="D2" s="91" t="str">
        <x:v>Establish the QMS context, boundaries, interested parties and process architecture. Focus: context of the organisation.</x:v>
      </x:c>
      <x:c r="E2" s="91" t="str">
        <x:v>The control is clearly owned, consistently implemented, objectively evidenced and demonstrably effective.</x:v>
      </x:c>
      <x:c r="F2" s="91" t="str">
        <x:v>Applicable process documents, records, performance data, interviews and observed implementation.</x:v>
      </x:c>
      <x:c r="G2" s="91" t="str">
        <x:v>Misaligned scope, unmanaged interfaces or missing process ownership can undermine the whole QMS.</x:v>
      </x:c>
      <x:c r="H2" s="91" t="n">
        <x:v>1</x:v>
      </x:c>
      <x:c r="I2" s="91" t="n">
        <x:f>'CLAUSE 4'!L25</x:f>
        <x:v>0</x:v>
      </x:c>
      <x:c r="J2" s="91" t="n">
        <x:f>'CLAUSE 4'!M25</x:f>
        <x:v>0</x:v>
      </x:c>
      <x:c r="K2" s="91" t="n">
        <x:f>'CLAUSE 4'!N25</x:f>
        <x:v>0</x:v>
      </x:c>
      <x:c r="L2" s="91" t="n">
        <x:f>'CLAUSE 4'!O25</x:f>
        <x:v>0</x:v>
      </x:c>
      <x:c r="M2" s="91" t="n">
        <x:f>IF(COUNTA(I2:L2)=0,"",IF(COUNTIF(I2:L2,"N/A")=4,"",ROUND((IF(I2="N/A",0,IF(I2="Yes",20,IF(I2="Partial",10,0)))+IF(J2="N/A",0,IF(J2="Yes",25,IF(J2="Partial",12.5,0)))+IF(K2="N/A",0,IF(K2="Yes",25,IF(K2="Partial",12.5,0)))+IF(L2="N/A",0,IF(L2="Yes",30,IF(L2="Partial",15,0))))/(IF(I2="N/A",0,20)+IF(J2="N/A",0,25)+IF(K2="N/A",0,25)+IF(L2="N/A",0,30))*100,0)))</x:f>
        <x:v>0</x:v>
      </x:c>
      <x:c r="N2" s="91" t="str">
        <x:f>IF(M2="","",IF(OR(L2="No",M2&lt;45),"Major gap",IF(M2&lt;70,"Material gap",IF(M2&lt;90,"Minor gap","Assured"))))</x:f>
      </x:c>
      <x:c r="O2" s="91" t="str">
        <x:f>IF(N2="","",IF(I2="No","Definition / governance",IF(J2="No","Implementation",IF(K2="No","Objective evidence",IF(L2="No","Effectiveness",IF(I2="Partial","Definition / governance",IF(J2="Partial","Implementation",IF(K2="Partial","Objective evidence",IF(L2="Partial","Effectiveness","None")))))))))</x:f>
      </x:c>
      <x:c r="P2" s="91" t="str">
        <x:f>IF(O2="","",IF(O2="None","Maintain the control and continue monitoring effectiveness",IF(O2="Definition / governance","Define or strengthen ownership, criteria, interfaces and the control method",IF(O2="Implementation","Deploy the defined control, close competence/communication gaps and verify adoption",IF(O2="Objective evidence","Clarify required evidence, sample execution and use targeted verification or internal audit",IF(O2="Effectiveness","Investigate the failure mechanism; apply proportionate structured RCCA where warranted and verify effectiveness","Confirm applicability"))))))</x:f>
      </x:c>
      <x:c r="Q2" s="91" t="n">
        <x:f>'CLAUSE 4'!T25</x:f>
        <x:v>0</x:v>
      </x:c>
      <x:c r="R2" s="91" t="n">
        <x:f>'ACTION CENTRE'!K25</x:f>
        <x:v>0</x:v>
      </x:c>
      <x:c r="S2" s="91" t="n">
        <x:f>'ACTION CENTRE'!L25</x:f>
        <x:v>0</x:v>
      </x:c>
      <x:c r="T2" s="91" t="n">
        <x:f>'ACTION CENTRE'!M25</x:f>
        <x:v>0</x:v>
      </x:c>
      <x:c r="U2" s="91" t="str">
        <x:f>IF(N2="","",IF(N2="Assured","Closed",IF(T2&lt;&gt;"",T2,"Open")))</x:f>
      </x:c>
      <x:c r="V2" s="91" t="str">
        <x:v>https://rgqualitymanagement.co.uk/quality-management-templates/</x:v>
      </x:c>
    </x:row>
    <x:row r="3">
      <x:c r="A3" s="91" t="str">
        <x:v>4</x:v>
      </x:c>
      <x:c r="B3" s="91" t="str">
        <x:v>4.2</x:v>
      </x:c>
      <x:c r="C3" s="91" t="str">
        <x:v>Interested parties</x:v>
      </x:c>
      <x:c r="D3" s="91" t="str">
        <x:v>Establish the QMS context, boundaries, interested parties and process architecture. Focus: interested parties.</x:v>
      </x:c>
      <x:c r="E3" s="91" t="str">
        <x:v>Relevant interested parties and their applicable needs are known, reviewed and translated into controls where necessary.</x:v>
      </x:c>
      <x:c r="F3" s="91" t="str">
        <x:v>Applicable process documents, records, performance data, interviews and observed implementation.</x:v>
      </x:c>
      <x:c r="G3" s="91" t="str">
        <x:v>Misaligned scope, unmanaged interfaces or missing process ownership can undermine the whole QMS.</x:v>
      </x:c>
      <x:c r="H3" s="91" t="n">
        <x:v>1</x:v>
      </x:c>
      <x:c r="I3" s="91" t="n">
        <x:f>'CLAUSE 4'!L27</x:f>
        <x:v>0</x:v>
      </x:c>
      <x:c r="J3" s="91" t="n">
        <x:f>'CLAUSE 4'!M27</x:f>
        <x:v>0</x:v>
      </x:c>
      <x:c r="K3" s="91" t="n">
        <x:f>'CLAUSE 4'!N27</x:f>
        <x:v>0</x:v>
      </x:c>
      <x:c r="L3" s="91" t="n">
        <x:f>'CLAUSE 4'!O27</x:f>
        <x:v>0</x:v>
      </x:c>
      <x:c r="M3" s="91" t="n">
        <x:f>IF(COUNTA(I3:L3)=0,"",IF(COUNTIF(I3:L3,"N/A")=4,"",ROUND((IF(I3="N/A",0,IF(I3="Yes",20,IF(I3="Partial",10,0)))+IF(J3="N/A",0,IF(J3="Yes",25,IF(J3="Partial",12.5,0)))+IF(K3="N/A",0,IF(K3="Yes",25,IF(K3="Partial",12.5,0)))+IF(L3="N/A",0,IF(L3="Yes",30,IF(L3="Partial",15,0))))/(IF(I3="N/A",0,20)+IF(J3="N/A",0,25)+IF(K3="N/A",0,25)+IF(L3="N/A",0,30))*100,0)))</x:f>
        <x:v>0</x:v>
      </x:c>
      <x:c r="N3" s="91" t="str">
        <x:f>IF(M3="","",IF(OR(L3="No",M3&lt;45),"Major gap",IF(M3&lt;70,"Material gap",IF(M3&lt;90,"Minor gap","Assured"))))</x:f>
      </x:c>
      <x:c r="O3" s="91" t="str">
        <x:f>IF(N3="","",IF(I3="No","Definition / governance",IF(J3="No","Implementation",IF(K3="No","Objective evidence",IF(L3="No","Effectiveness",IF(I3="Partial","Definition / governance",IF(J3="Partial","Implementation",IF(K3="Partial","Objective evidence",IF(L3="Partial","Effectiveness","None")))))))))</x:f>
      </x:c>
      <x:c r="P3" s="91" t="str">
        <x:f>IF(O3="","",IF(O3="None","Maintain the control and continue monitoring effectiveness",IF(O3="Definition / governance","Define or strengthen ownership, criteria, interfaces and the control method",IF(O3="Implementation","Deploy the defined control, close competence/communication gaps and verify adoption",IF(O3="Objective evidence","Clarify required evidence, sample execution and use targeted verification or internal audit",IF(O3="Effectiveness","Investigate the failure mechanism; apply proportionate structured RCCA where warranted and verify effectiveness","Confirm applicability"))))))</x:f>
      </x:c>
      <x:c r="Q3" s="91" t="n">
        <x:f>'CLAUSE 4'!T27</x:f>
        <x:v>0</x:v>
      </x:c>
      <x:c r="R3" s="91" t="n">
        <x:f>'ACTION CENTRE'!K27</x:f>
        <x:v>0</x:v>
      </x:c>
      <x:c r="S3" s="91" t="n">
        <x:f>'ACTION CENTRE'!L27</x:f>
        <x:v>0</x:v>
      </x:c>
      <x:c r="T3" s="91" t="n">
        <x:f>'ACTION CENTRE'!M27</x:f>
        <x:v>0</x:v>
      </x:c>
      <x:c r="U3" s="91" t="str">
        <x:f>IF(N3="","",IF(N3="Assured","Closed",IF(T3&lt;&gt;"",T3,"Open")))</x:f>
      </x:c>
      <x:c r="V3" s="91" t="str">
        <x:v>https://rgqualitymanagement.co.uk/quality-management-templates/</x:v>
      </x:c>
    </x:row>
    <x:row r="4">
      <x:c r="A4" s="91" t="str">
        <x:v>4</x:v>
      </x:c>
      <x:c r="B4" s="91" t="str">
        <x:v>4.3</x:v>
      </x:c>
      <x:c r="C4" s="91" t="str">
        <x:v>QMS scope</x:v>
      </x:c>
      <x:c r="D4" s="91" t="str">
        <x:v>Establish the QMS context, boundaries, interested parties and process architecture. Focus: qms scope.</x:v>
      </x:c>
      <x:c r="E4" s="91" t="str">
        <x:v>The QMS boundary is explicit, justified, maintained and consistent with actual products, services and responsibilities.</x:v>
      </x:c>
      <x:c r="F4" s="91" t="str">
        <x:v>Applicable process documents, records, performance data, interviews and observed implementation.</x:v>
      </x:c>
      <x:c r="G4" s="91" t="str">
        <x:v>Misaligned scope, unmanaged interfaces or missing process ownership can undermine the whole QMS.</x:v>
      </x:c>
      <x:c r="H4" s="91" t="n">
        <x:v>1</x:v>
      </x:c>
      <x:c r="I4" s="91" t="n">
        <x:f>'CLAUSE 4'!L29</x:f>
        <x:v>0</x:v>
      </x:c>
      <x:c r="J4" s="91" t="n">
        <x:f>'CLAUSE 4'!M29</x:f>
        <x:v>0</x:v>
      </x:c>
      <x:c r="K4" s="91" t="n">
        <x:f>'CLAUSE 4'!N29</x:f>
        <x:v>0</x:v>
      </x:c>
      <x:c r="L4" s="91" t="n">
        <x:f>'CLAUSE 4'!O29</x:f>
        <x:v>0</x:v>
      </x:c>
      <x:c r="M4" s="91" t="n">
        <x:f>IF(COUNTA(I4:L4)=0,"",IF(COUNTIF(I4:L4,"N/A")=4,"",ROUND((IF(I4="N/A",0,IF(I4="Yes",20,IF(I4="Partial",10,0)))+IF(J4="N/A",0,IF(J4="Yes",25,IF(J4="Partial",12.5,0)))+IF(K4="N/A",0,IF(K4="Yes",25,IF(K4="Partial",12.5,0)))+IF(L4="N/A",0,IF(L4="Yes",30,IF(L4="Partial",15,0))))/(IF(I4="N/A",0,20)+IF(J4="N/A",0,25)+IF(K4="N/A",0,25)+IF(L4="N/A",0,30))*100,0)))</x:f>
        <x:v>0</x:v>
      </x:c>
      <x:c r="N4" s="91" t="str">
        <x:f>IF(M4="","",IF(OR(L4="No",M4&lt;45),"Major gap",IF(M4&lt;70,"Material gap",IF(M4&lt;90,"Minor gap","Assured"))))</x:f>
      </x:c>
      <x:c r="O4" s="91" t="str">
        <x:f>IF(N4="","",IF(I4="No","Definition / governance",IF(J4="No","Implementation",IF(K4="No","Objective evidence",IF(L4="No","Effectiveness",IF(I4="Partial","Definition / governance",IF(J4="Partial","Implementation",IF(K4="Partial","Objective evidence",IF(L4="Partial","Effectiveness","None")))))))))</x:f>
      </x:c>
      <x:c r="P4" s="91" t="str">
        <x:f>IF(O4="","",IF(O4="None","Maintain the control and continue monitoring effectiveness",IF(O4="Definition / governance","Define or strengthen ownership, criteria, interfaces and the control method",IF(O4="Implementation","Deploy the defined control, close competence/communication gaps and verify adoption",IF(O4="Objective evidence","Clarify required evidence, sample execution and use targeted verification or internal audit",IF(O4="Effectiveness","Investigate the failure mechanism; apply proportionate structured RCCA where warranted and verify effectiveness","Confirm applicability"))))))</x:f>
      </x:c>
      <x:c r="Q4" s="91" t="n">
        <x:f>'CLAUSE 4'!T29</x:f>
        <x:v>0</x:v>
      </x:c>
      <x:c r="R4" s="91" t="n">
        <x:f>'ACTION CENTRE'!K29</x:f>
        <x:v>0</x:v>
      </x:c>
      <x:c r="S4" s="91" t="n">
        <x:f>'ACTION CENTRE'!L29</x:f>
        <x:v>0</x:v>
      </x:c>
      <x:c r="T4" s="91" t="n">
        <x:f>'ACTION CENTRE'!M29</x:f>
        <x:v>0</x:v>
      </x:c>
      <x:c r="U4" s="91" t="str">
        <x:f>IF(N4="","",IF(N4="Assured","Closed",IF(T4&lt;&gt;"",T4,"Open")))</x:f>
      </x:c>
      <x:c r="V4" s="91" t="str">
        <x:v>https://rgqualitymanagement.co.uk/quality-management-templates/</x:v>
      </x:c>
    </x:row>
    <x:row r="5">
      <x:c r="A5" s="91" t="str">
        <x:v>4</x:v>
      </x:c>
      <x:c r="B5" s="91" t="str">
        <x:v>4.4</x:v>
      </x:c>
      <x:c r="C5" s="91" t="str">
        <x:v>QMS and its processes</x:v>
      </x:c>
      <x:c r="D5" s="91" t="str">
        <x:v>Establish the QMS context, boundaries, interested parties and process architecture. Focus: qms and its processes.</x:v>
      </x:c>
      <x:c r="E5" s="91" t="str">
        <x:v>Inputs, outputs, sequence, ownership, resources, criteria and measures are defined and the process achieves intended results.</x:v>
      </x:c>
      <x:c r="F5" s="91" t="str">
        <x:v>Applicable process documents, records, performance data, interviews and observed implementation.</x:v>
      </x:c>
      <x:c r="G5" s="91" t="str">
        <x:v>Misaligned scope, unmanaged interfaces or missing process ownership can undermine the whole QMS.</x:v>
      </x:c>
      <x:c r="H5" s="91" t="n">
        <x:v>1</x:v>
      </x:c>
      <x:c r="I5" s="91" t="n">
        <x:f>'CLAUSE 4'!L31</x:f>
        <x:v>0</x:v>
      </x:c>
      <x:c r="J5" s="91" t="n">
        <x:f>'CLAUSE 4'!M31</x:f>
        <x:v>0</x:v>
      </x:c>
      <x:c r="K5" s="91" t="n">
        <x:f>'CLAUSE 4'!N31</x:f>
        <x:v>0</x:v>
      </x:c>
      <x:c r="L5" s="91" t="n">
        <x:f>'CLAUSE 4'!O31</x:f>
        <x:v>0</x:v>
      </x:c>
      <x:c r="M5" s="91" t="n">
        <x:f>IF(COUNTA(I5:L5)=0,"",IF(COUNTIF(I5:L5,"N/A")=4,"",ROUND((IF(I5="N/A",0,IF(I5="Yes",20,IF(I5="Partial",10,0)))+IF(J5="N/A",0,IF(J5="Yes",25,IF(J5="Partial",12.5,0)))+IF(K5="N/A",0,IF(K5="Yes",25,IF(K5="Partial",12.5,0)))+IF(L5="N/A",0,IF(L5="Yes",30,IF(L5="Partial",15,0))))/(IF(I5="N/A",0,20)+IF(J5="N/A",0,25)+IF(K5="N/A",0,25)+IF(L5="N/A",0,30))*100,0)))</x:f>
        <x:v>0</x:v>
      </x:c>
      <x:c r="N5" s="91" t="str">
        <x:f>IF(M5="","",IF(OR(L5="No",M5&lt;45),"Major gap",IF(M5&lt;70,"Material gap",IF(M5&lt;90,"Minor gap","Assured"))))</x:f>
      </x:c>
      <x:c r="O5" s="91" t="str">
        <x:f>IF(N5="","",IF(I5="No","Definition / governance",IF(J5="No","Implementation",IF(K5="No","Objective evidence",IF(L5="No","Effectiveness",IF(I5="Partial","Definition / governance",IF(J5="Partial","Implementation",IF(K5="Partial","Objective evidence",IF(L5="Partial","Effectiveness","None")))))))))</x:f>
      </x:c>
      <x:c r="P5" s="91" t="str">
        <x:f>IF(O5="","",IF(O5="None","Maintain the control and continue monitoring effectiveness",IF(O5="Definition / governance","Define or strengthen ownership, criteria, interfaces and the control method",IF(O5="Implementation","Deploy the defined control, close competence/communication gaps and verify adoption",IF(O5="Objective evidence","Clarify required evidence, sample execution and use targeted verification or internal audit",IF(O5="Effectiveness","Investigate the failure mechanism; apply proportionate structured RCCA where warranted and verify effectiveness","Confirm applicability"))))))</x:f>
      </x:c>
      <x:c r="Q5" s="91" t="n">
        <x:f>'CLAUSE 4'!T31</x:f>
        <x:v>0</x:v>
      </x:c>
      <x:c r="R5" s="91" t="n">
        <x:f>'ACTION CENTRE'!K31</x:f>
        <x:v>0</x:v>
      </x:c>
      <x:c r="S5" s="91" t="n">
        <x:f>'ACTION CENTRE'!L31</x:f>
        <x:v>0</x:v>
      </x:c>
      <x:c r="T5" s="91" t="n">
        <x:f>'ACTION CENTRE'!M31</x:f>
        <x:v>0</x:v>
      </x:c>
      <x:c r="U5" s="91" t="str">
        <x:f>IF(N5="","",IF(N5="Assured","Closed",IF(T5&lt;&gt;"",T5,"Open")))</x:f>
      </x:c>
      <x:c r="V5" s="91" t="str">
        <x:v>https://rgqualitymanagement.co.uk/quality-management-templates/</x:v>
      </x:c>
    </x:row>
    <x:row r="6">
      <x:c r="A6" s="91" t="str">
        <x:v>4</x:v>
      </x:c>
      <x:c r="B6" s="91" t="str">
        <x:v>4.4.1</x:v>
      </x:c>
      <x:c r="C6" s="91" t="str">
        <x:v>Process controls</x:v>
      </x:c>
      <x:c r="D6" s="91" t="str">
        <x:v>Establish the QMS context, boundaries, interested parties and process architecture. Focus: process controls.</x:v>
      </x:c>
      <x:c r="E6" s="91" t="str">
        <x:v>Inputs, outputs, sequence, ownership, resources, criteria and measures are defined and the process achieves intended results.</x:v>
      </x:c>
      <x:c r="F6" s="91" t="str">
        <x:v>Applicable process documents, records, performance data, interviews and observed implementation.</x:v>
      </x:c>
      <x:c r="G6" s="91" t="str">
        <x:v>Misaligned scope, unmanaged interfaces or missing process ownership can undermine the whole QMS.</x:v>
      </x:c>
      <x:c r="H6" s="91" t="n">
        <x:v>11</x:v>
      </x:c>
      <x:c r="I6" s="91" t="n">
        <x:f>'CLAUSE 4'!L33</x:f>
        <x:v>0</x:v>
      </x:c>
      <x:c r="J6" s="91" t="n">
        <x:f>'CLAUSE 4'!M33</x:f>
        <x:v>0</x:v>
      </x:c>
      <x:c r="K6" s="91" t="n">
        <x:f>'CLAUSE 4'!N33</x:f>
        <x:v>0</x:v>
      </x:c>
      <x:c r="L6" s="91" t="n">
        <x:f>'CLAUSE 4'!O33</x:f>
        <x:v>0</x:v>
      </x:c>
      <x:c r="M6" s="91" t="n">
        <x:f>IF(COUNTA(I6:L6)=0,"",IF(COUNTIF(I6:L6,"N/A")=4,"",ROUND((IF(I6="N/A",0,IF(I6="Yes",20,IF(I6="Partial",10,0)))+IF(J6="N/A",0,IF(J6="Yes",25,IF(J6="Partial",12.5,0)))+IF(K6="N/A",0,IF(K6="Yes",25,IF(K6="Partial",12.5,0)))+IF(L6="N/A",0,IF(L6="Yes",30,IF(L6="Partial",15,0))))/(IF(I6="N/A",0,20)+IF(J6="N/A",0,25)+IF(K6="N/A",0,25)+IF(L6="N/A",0,30))*100,0)))</x:f>
        <x:v>0</x:v>
      </x:c>
      <x:c r="N6" s="91" t="str">
        <x:f>IF(M6="","",IF(OR(L6="No",M6&lt;45),"Major gap",IF(M6&lt;70,"Material gap",IF(M6&lt;90,"Minor gap","Assured"))))</x:f>
      </x:c>
      <x:c r="O6" s="91" t="str">
        <x:f>IF(N6="","",IF(I6="No","Definition / governance",IF(J6="No","Implementation",IF(K6="No","Objective evidence",IF(L6="No","Effectiveness",IF(I6="Partial","Definition / governance",IF(J6="Partial","Implementation",IF(K6="Partial","Objective evidence",IF(L6="Partial","Effectiveness","None")))))))))</x:f>
      </x:c>
      <x:c r="P6" s="91" t="str">
        <x:f>IF(O6="","",IF(O6="None","Maintain the control and continue monitoring effectiveness",IF(O6="Definition / governance","Define or strengthen ownership, criteria, interfaces and the control method",IF(O6="Implementation","Deploy the defined control, close competence/communication gaps and verify adoption",IF(O6="Objective evidence","Clarify required evidence, sample execution and use targeted verification or internal audit",IF(O6="Effectiveness","Investigate the failure mechanism; apply proportionate structured RCCA where warranted and verify effectiveness","Confirm applicability"))))))</x:f>
      </x:c>
      <x:c r="Q6" s="91" t="n">
        <x:f>'CLAUSE 4'!T33</x:f>
        <x:v>0</x:v>
      </x:c>
      <x:c r="R6" s="91" t="n">
        <x:f>'ACTION CENTRE'!K33</x:f>
        <x:v>0</x:v>
      </x:c>
      <x:c r="S6" s="91" t="n">
        <x:f>'ACTION CENTRE'!L33</x:f>
        <x:v>0</x:v>
      </x:c>
      <x:c r="T6" s="91" t="n">
        <x:f>'ACTION CENTRE'!M33</x:f>
        <x:v>0</x:v>
      </x:c>
      <x:c r="U6" s="91" t="str">
        <x:f>IF(N6="","",IF(N6="Assured","Closed",IF(T6&lt;&gt;"",T6,"Open")))</x:f>
      </x:c>
      <x:c r="V6" s="91" t="str">
        <x:v>https://rgqualitymanagement.co.uk/quality-management-templates/</x:v>
      </x:c>
    </x:row>
    <x:row r="7">
      <x:c r="A7" s="91" t="str">
        <x:v>4</x:v>
      </x:c>
      <x:c r="B7" s="91" t="str">
        <x:v>4.4.2</x:v>
      </x:c>
      <x:c r="C7" s="91" t="str">
        <x:v>Documented process information</x:v>
      </x:c>
      <x:c r="D7" s="91" t="str">
        <x:v>Establish the QMS context, boundaries, interested parties and process architecture. Focus: documented process information.</x:v>
      </x:c>
      <x:c r="E7" s="91" t="str">
        <x:v>Inputs, outputs, sequence, ownership, resources, criteria and measures are defined and the process achieves intended results.</x:v>
      </x:c>
      <x:c r="F7" s="91" t="str">
        <x:v>Controlled documents, approval/revision history, access, distribution, retention, disposition and external-document controls.</x:v>
      </x:c>
      <x:c r="G7" s="91" t="str">
        <x:v>Misaligned scope, unmanaged interfaces or missing process ownership can undermine the whole QMS.</x:v>
      </x:c>
      <x:c r="H7" s="91" t="n">
        <x:v>40</x:v>
      </x:c>
      <x:c r="I7" s="91" t="n">
        <x:f>'CLAUSE 4'!L35</x:f>
        <x:v>0</x:v>
      </x:c>
      <x:c r="J7" s="91" t="n">
        <x:f>'CLAUSE 4'!M35</x:f>
        <x:v>0</x:v>
      </x:c>
      <x:c r="K7" s="91" t="n">
        <x:f>'CLAUSE 4'!N35</x:f>
        <x:v>0</x:v>
      </x:c>
      <x:c r="L7" s="91" t="n">
        <x:f>'CLAUSE 4'!O35</x:f>
        <x:v>0</x:v>
      </x:c>
      <x:c r="M7" s="91" t="n">
        <x:f>IF(COUNTA(I7:L7)=0,"",IF(COUNTIF(I7:L7,"N/A")=4,"",ROUND((IF(I7="N/A",0,IF(I7="Yes",20,IF(I7="Partial",10,0)))+IF(J7="N/A",0,IF(J7="Yes",25,IF(J7="Partial",12.5,0)))+IF(K7="N/A",0,IF(K7="Yes",25,IF(K7="Partial",12.5,0)))+IF(L7="N/A",0,IF(L7="Yes",30,IF(L7="Partial",15,0))))/(IF(I7="N/A",0,20)+IF(J7="N/A",0,25)+IF(K7="N/A",0,25)+IF(L7="N/A",0,30))*100,0)))</x:f>
        <x:v>0</x:v>
      </x:c>
      <x:c r="N7" s="91" t="str">
        <x:f>IF(M7="","",IF(OR(L7="No",M7&lt;45),"Major gap",IF(M7&lt;70,"Material gap",IF(M7&lt;90,"Minor gap","Assured"))))</x:f>
      </x:c>
      <x:c r="O7" s="91" t="str">
        <x:f>IF(N7="","",IF(I7="No","Definition / governance",IF(J7="No","Implementation",IF(K7="No","Objective evidence",IF(L7="No","Effectiveness",IF(I7="Partial","Definition / governance",IF(J7="Partial","Implementation",IF(K7="Partial","Objective evidence",IF(L7="Partial","Effectiveness","None")))))))))</x:f>
      </x:c>
      <x:c r="P7" s="91" t="str">
        <x:f>IF(O7="","",IF(O7="None","Maintain the control and continue monitoring effectiveness",IF(O7="Definition / governance","Define or strengthen ownership, criteria, interfaces and the control method",IF(O7="Implementation","Deploy the defined control, close competence/communication gaps and verify adoption",IF(O7="Objective evidence","Clarify required evidence, sample execution and use targeted verification or internal audit",IF(O7="Effectiveness","Investigate the failure mechanism; apply proportionate structured RCCA where warranted and verify effectiveness","Confirm applicability"))))))</x:f>
      </x:c>
      <x:c r="Q7" s="91" t="n">
        <x:f>'CLAUSE 4'!T35</x:f>
        <x:v>0</x:v>
      </x:c>
      <x:c r="R7" s="91" t="n">
        <x:f>'ACTION CENTRE'!K35</x:f>
        <x:v>0</x:v>
      </x:c>
      <x:c r="S7" s="91" t="n">
        <x:f>'ACTION CENTRE'!L35</x:f>
        <x:v>0</x:v>
      </x:c>
      <x:c r="T7" s="91" t="n">
        <x:f>'ACTION CENTRE'!M35</x:f>
        <x:v>0</x:v>
      </x:c>
      <x:c r="U7" s="91" t="str">
        <x:f>IF(N7="","",IF(N7="Assured","Closed",IF(T7&lt;&gt;"",T7,"Open")))</x:f>
      </x:c>
      <x:c r="V7" s="91" t="str">
        <x:v>https://rgqualitymanagement.co.uk/quality-management-templates/</x:v>
      </x:c>
    </x:row>
    <x:row r="8">
      <x:c r="A8" s="91" t="str">
        <x:v>5</x:v>
      </x:c>
      <x:c r="B8" s="91" t="str">
        <x:v>5.1</x:v>
      </x:c>
      <x:c r="C8" s="91" t="str">
        <x:v>Leadership and commitment</x:v>
      </x:c>
      <x:c r="D8" s="91" t="str">
        <x:v>Ensure leadership visibly owns quality performance, customer focus and accountability. Focus: leadership and commitment.</x:v>
      </x:c>
      <x:c r="E8" s="91" t="str">
        <x:v>Leadership decisions, resourcing and priorities visibly reinforce the QMS and customer outcomes.</x:v>
      </x:c>
      <x:c r="F8" s="91" t="str">
        <x:v>Applicable process documents, records, performance data, interviews and observed implementation.</x:v>
      </x:c>
      <x:c r="G8" s="91" t="str">
        <x:v>Weak leadership can leave quality disconnected from business decisions and customer needs.</x:v>
      </x:c>
      <x:c r="H8" s="91" t="n">
        <x:v>1</x:v>
      </x:c>
      <x:c r="I8" s="91" t="n">
        <x:f>'CLAUSE 5'!L25</x:f>
        <x:v>0</x:v>
      </x:c>
      <x:c r="J8" s="91" t="n">
        <x:f>'CLAUSE 5'!M25</x:f>
        <x:v>0</x:v>
      </x:c>
      <x:c r="K8" s="91" t="n">
        <x:f>'CLAUSE 5'!N25</x:f>
        <x:v>0</x:v>
      </x:c>
      <x:c r="L8" s="91" t="n">
        <x:f>'CLAUSE 5'!O25</x:f>
        <x:v>0</x:v>
      </x:c>
      <x:c r="M8" s="91" t="n">
        <x:f>IF(COUNTA(I8:L8)=0,"",IF(COUNTIF(I8:L8,"N/A")=4,"",ROUND((IF(I8="N/A",0,IF(I8="Yes",20,IF(I8="Partial",10,0)))+IF(J8="N/A",0,IF(J8="Yes",25,IF(J8="Partial",12.5,0)))+IF(K8="N/A",0,IF(K8="Yes",25,IF(K8="Partial",12.5,0)))+IF(L8="N/A",0,IF(L8="Yes",30,IF(L8="Partial",15,0))))/(IF(I8="N/A",0,20)+IF(J8="N/A",0,25)+IF(K8="N/A",0,25)+IF(L8="N/A",0,30))*100,0)))</x:f>
        <x:v>0</x:v>
      </x:c>
      <x:c r="N8" s="91" t="str">
        <x:f>IF(M8="","",IF(OR(L8="No",M8&lt;45),"Major gap",IF(M8&lt;70,"Material gap",IF(M8&lt;90,"Minor gap","Assured"))))</x:f>
      </x:c>
      <x:c r="O8" s="91" t="str">
        <x:f>IF(N8="","",IF(I8="No","Definition / governance",IF(J8="No","Implementation",IF(K8="No","Objective evidence",IF(L8="No","Effectiveness",IF(I8="Partial","Definition / governance",IF(J8="Partial","Implementation",IF(K8="Partial","Objective evidence",IF(L8="Partial","Effectiveness","None")))))))))</x:f>
      </x:c>
      <x:c r="P8" s="91" t="str">
        <x:f>IF(O8="","",IF(O8="None","Maintain the control and continue monitoring effectiveness",IF(O8="Definition / governance","Define or strengthen ownership, criteria, interfaces and the control method",IF(O8="Implementation","Deploy the defined control, close competence/communication gaps and verify adoption",IF(O8="Objective evidence","Clarify required evidence, sample execution and use targeted verification or internal audit",IF(O8="Effectiveness","Investigate the failure mechanism; apply proportionate structured RCCA where warranted and verify effectiveness","Confirm applicability"))))))</x:f>
      </x:c>
      <x:c r="Q8" s="91" t="n">
        <x:f>'CLAUSE 5'!T25</x:f>
        <x:v>0</x:v>
      </x:c>
      <x:c r="R8" s="91" t="n">
        <x:f>'ACTION CENTRE'!K37</x:f>
        <x:v>0</x:v>
      </x:c>
      <x:c r="S8" s="91" t="n">
        <x:f>'ACTION CENTRE'!L37</x:f>
        <x:v>0</x:v>
      </x:c>
      <x:c r="T8" s="91" t="n">
        <x:f>'ACTION CENTRE'!M37</x:f>
        <x:v>0</x:v>
      </x:c>
      <x:c r="U8" s="91" t="str">
        <x:f>IF(N8="","",IF(N8="Assured","Closed",IF(T8&lt;&gt;"",T8,"Open")))</x:f>
      </x:c>
      <x:c r="V8" s="91" t="str">
        <x:v>https://rgqualitymanagement.co.uk/quality-management-templates/</x:v>
      </x:c>
    </x:row>
    <x:row r="9">
      <x:c r="A9" s="91" t="str">
        <x:v>5</x:v>
      </x:c>
      <x:c r="B9" s="91" t="str">
        <x:v>5.1.1</x:v>
      </x:c>
      <x:c r="C9" s="91" t="str">
        <x:v>Leadership – general</x:v>
      </x:c>
      <x:c r="D9" s="91" t="str">
        <x:v>Ensure leadership visibly owns quality performance, customer focus and accountability. Focus: leadership – general.</x:v>
      </x:c>
      <x:c r="E9" s="91" t="str">
        <x:v>Leadership decisions, resourcing and priorities visibly reinforce the QMS and customer outcomes.</x:v>
      </x:c>
      <x:c r="F9" s="91" t="str">
        <x:v>Applicable process documents, records, performance data, interviews and observed implementation.</x:v>
      </x:c>
      <x:c r="G9" s="91" t="str">
        <x:v>Weak leadership can leave quality disconnected from business decisions and customer needs.</x:v>
      </x:c>
      <x:c r="H9" s="91" t="n">
        <x:v>1</x:v>
      </x:c>
      <x:c r="I9" s="91" t="n">
        <x:f>'CLAUSE 5'!L27</x:f>
        <x:v>0</x:v>
      </x:c>
      <x:c r="J9" s="91" t="n">
        <x:f>'CLAUSE 5'!M27</x:f>
        <x:v>0</x:v>
      </x:c>
      <x:c r="K9" s="91" t="n">
        <x:f>'CLAUSE 5'!N27</x:f>
        <x:v>0</x:v>
      </x:c>
      <x:c r="L9" s="91" t="n">
        <x:f>'CLAUSE 5'!O27</x:f>
        <x:v>0</x:v>
      </x:c>
      <x:c r="M9" s="91" t="n">
        <x:f>IF(COUNTA(I9:L9)=0,"",IF(COUNTIF(I9:L9,"N/A")=4,"",ROUND((IF(I9="N/A",0,IF(I9="Yes",20,IF(I9="Partial",10,0)))+IF(J9="N/A",0,IF(J9="Yes",25,IF(J9="Partial",12.5,0)))+IF(K9="N/A",0,IF(K9="Yes",25,IF(K9="Partial",12.5,0)))+IF(L9="N/A",0,IF(L9="Yes",30,IF(L9="Partial",15,0))))/(IF(I9="N/A",0,20)+IF(J9="N/A",0,25)+IF(K9="N/A",0,25)+IF(L9="N/A",0,30))*100,0)))</x:f>
        <x:v>0</x:v>
      </x:c>
      <x:c r="N9" s="91" t="str">
        <x:f>IF(M9="","",IF(OR(L9="No",M9&lt;45),"Major gap",IF(M9&lt;70,"Material gap",IF(M9&lt;90,"Minor gap","Assured"))))</x:f>
      </x:c>
      <x:c r="O9" s="91" t="str">
        <x:f>IF(N9="","",IF(I9="No","Definition / governance",IF(J9="No","Implementation",IF(K9="No","Objective evidence",IF(L9="No","Effectiveness",IF(I9="Partial","Definition / governance",IF(J9="Partial","Implementation",IF(K9="Partial","Objective evidence",IF(L9="Partial","Effectiveness","None")))))))))</x:f>
      </x:c>
      <x:c r="P9" s="91" t="str">
        <x:f>IF(O9="","",IF(O9="None","Maintain the control and continue monitoring effectiveness",IF(O9="Definition / governance","Define or strengthen ownership, criteria, interfaces and the control method",IF(O9="Implementation","Deploy the defined control, close competence/communication gaps and verify adoption",IF(O9="Objective evidence","Clarify required evidence, sample execution and use targeted verification or internal audit",IF(O9="Effectiveness","Investigate the failure mechanism; apply proportionate structured RCCA where warranted and verify effectiveness","Confirm applicability"))))))</x:f>
      </x:c>
      <x:c r="Q9" s="91" t="n">
        <x:f>'CLAUSE 5'!T27</x:f>
        <x:v>0</x:v>
      </x:c>
      <x:c r="R9" s="91" t="n">
        <x:f>'ACTION CENTRE'!K39</x:f>
        <x:v>0</x:v>
      </x:c>
      <x:c r="S9" s="91" t="n">
        <x:f>'ACTION CENTRE'!L39</x:f>
        <x:v>0</x:v>
      </x:c>
      <x:c r="T9" s="91" t="n">
        <x:f>'ACTION CENTRE'!M39</x:f>
        <x:v>0</x:v>
      </x:c>
      <x:c r="U9" s="91" t="str">
        <x:f>IF(N9="","",IF(N9="Assured","Closed",IF(T9&lt;&gt;"",T9,"Open")))</x:f>
      </x:c>
      <x:c r="V9" s="91" t="str">
        <x:v>https://rgqualitymanagement.co.uk/quality-management-templates/</x:v>
      </x:c>
    </x:row>
    <x:row r="10">
      <x:c r="A10" s="91" t="str">
        <x:v>5</x:v>
      </x:c>
      <x:c r="B10" s="91" t="str">
        <x:v>5.1.2</x:v>
      </x:c>
      <x:c r="C10" s="91" t="str">
        <x:v>Customer focus</x:v>
      </x:c>
      <x:c r="D10" s="91" t="str">
        <x:v>Ensure leadership visibly owns quality performance, customer focus and accountability. Focus: customer focus.</x:v>
      </x:c>
      <x:c r="E10" s="91" t="str">
        <x:v>The control is clearly owned, consistently implemented, objectively evidenced and demonstrably effective.</x:v>
      </x:c>
      <x:c r="F10" s="91" t="str">
        <x:v>Contract review, communications, KPIs, feedback, complaints, requirement changes and recovery action.</x:v>
      </x:c>
      <x:c r="G10" s="91" t="str">
        <x:v>Weak leadership can leave quality disconnected from business decisions and customer needs.</x:v>
      </x:c>
      <x:c r="H10" s="91" t="n">
        <x:v>1</x:v>
      </x:c>
      <x:c r="I10" s="91" t="n">
        <x:f>'CLAUSE 5'!L29</x:f>
        <x:v>0</x:v>
      </x:c>
      <x:c r="J10" s="91" t="n">
        <x:f>'CLAUSE 5'!M29</x:f>
        <x:v>0</x:v>
      </x:c>
      <x:c r="K10" s="91" t="n">
        <x:f>'CLAUSE 5'!N29</x:f>
        <x:v>0</x:v>
      </x:c>
      <x:c r="L10" s="91" t="n">
        <x:f>'CLAUSE 5'!O29</x:f>
        <x:v>0</x:v>
      </x:c>
      <x:c r="M10" s="91" t="n">
        <x:f>IF(COUNTA(I10:L10)=0,"",IF(COUNTIF(I10:L10,"N/A")=4,"",ROUND((IF(I10="N/A",0,IF(I10="Yes",20,IF(I10="Partial",10,0)))+IF(J10="N/A",0,IF(J10="Yes",25,IF(J10="Partial",12.5,0)))+IF(K10="N/A",0,IF(K10="Yes",25,IF(K10="Partial",12.5,0)))+IF(L10="N/A",0,IF(L10="Yes",30,IF(L10="Partial",15,0))))/(IF(I10="N/A",0,20)+IF(J10="N/A",0,25)+IF(K10="N/A",0,25)+IF(L10="N/A",0,30))*100,0)))</x:f>
        <x:v>0</x:v>
      </x:c>
      <x:c r="N10" s="91" t="str">
        <x:f>IF(M10="","",IF(OR(L10="No",M10&lt;45),"Major gap",IF(M10&lt;70,"Material gap",IF(M10&lt;90,"Minor gap","Assured"))))</x:f>
      </x:c>
      <x:c r="O10" s="91" t="str">
        <x:f>IF(N10="","",IF(I10="No","Definition / governance",IF(J10="No","Implementation",IF(K10="No","Objective evidence",IF(L10="No","Effectiveness",IF(I10="Partial","Definition / governance",IF(J10="Partial","Implementation",IF(K10="Partial","Objective evidence",IF(L10="Partial","Effectiveness","None")))))))))</x:f>
      </x:c>
      <x:c r="P10" s="91" t="str">
        <x:f>IF(O10="","",IF(O10="None","Maintain the control and continue monitoring effectiveness",IF(O10="Definition / governance","Define or strengthen ownership, criteria, interfaces and the control method",IF(O10="Implementation","Deploy the defined control, close competence/communication gaps and verify adoption",IF(O10="Objective evidence","Clarify required evidence, sample execution and use targeted verification or internal audit",IF(O10="Effectiveness","Investigate the failure mechanism; apply proportionate structured RCCA where warranted and verify effectiveness","Confirm applicability"))))))</x:f>
      </x:c>
      <x:c r="Q10" s="91" t="n">
        <x:f>'CLAUSE 5'!T29</x:f>
        <x:v>0</x:v>
      </x:c>
      <x:c r="R10" s="91" t="n">
        <x:f>'ACTION CENTRE'!K41</x:f>
        <x:v>0</x:v>
      </x:c>
      <x:c r="S10" s="91" t="n">
        <x:f>'ACTION CENTRE'!L41</x:f>
        <x:v>0</x:v>
      </x:c>
      <x:c r="T10" s="91" t="n">
        <x:f>'ACTION CENTRE'!M41</x:f>
        <x:v>0</x:v>
      </x:c>
      <x:c r="U10" s="91" t="str">
        <x:f>IF(N10="","",IF(N10="Assured","Closed",IF(T10&lt;&gt;"",T10,"Open")))</x:f>
      </x:c>
      <x:c r="V10" s="91" t="str">
        <x:v>https://rgqualitymanagement.co.uk/quality-management-templates/</x:v>
      </x:c>
    </x:row>
    <x:row r="11">
      <x:c r="A11" s="91" t="str">
        <x:v>5</x:v>
      </x:c>
      <x:c r="B11" s="91" t="str">
        <x:v>5.2</x:v>
      </x:c>
      <x:c r="C11" s="91" t="str">
        <x:v>Quality policy</x:v>
      </x:c>
      <x:c r="D11" s="91" t="str">
        <x:v>Ensure leadership visibly owns quality performance, customer focus and accountability. Focus: quality policy.</x:v>
      </x:c>
      <x:c r="E11" s="91" t="str">
        <x:v>The control is clearly owned, consistently implemented, objectively evidenced and demonstrably effective.</x:v>
      </x:c>
      <x:c r="F11" s="91" t="str">
        <x:v>Applicable process documents, records, performance data, interviews and observed implementation.</x:v>
      </x:c>
      <x:c r="G11" s="91" t="str">
        <x:v>Weak leadership can leave quality disconnected from business decisions and customer needs.</x:v>
      </x:c>
      <x:c r="H11" s="91" t="n">
        <x:v>1</x:v>
      </x:c>
      <x:c r="I11" s="91" t="n">
        <x:f>'CLAUSE 5'!L31</x:f>
        <x:v>0</x:v>
      </x:c>
      <x:c r="J11" s="91" t="n">
        <x:f>'CLAUSE 5'!M31</x:f>
        <x:v>0</x:v>
      </x:c>
      <x:c r="K11" s="91" t="n">
        <x:f>'CLAUSE 5'!N31</x:f>
        <x:v>0</x:v>
      </x:c>
      <x:c r="L11" s="91" t="n">
        <x:f>'CLAUSE 5'!O31</x:f>
        <x:v>0</x:v>
      </x:c>
      <x:c r="M11" s="91" t="n">
        <x:f>IF(COUNTA(I11:L11)=0,"",IF(COUNTIF(I11:L11,"N/A")=4,"",ROUND((IF(I11="N/A",0,IF(I11="Yes",20,IF(I11="Partial",10,0)))+IF(J11="N/A",0,IF(J11="Yes",25,IF(J11="Partial",12.5,0)))+IF(K11="N/A",0,IF(K11="Yes",25,IF(K11="Partial",12.5,0)))+IF(L11="N/A",0,IF(L11="Yes",30,IF(L11="Partial",15,0))))/(IF(I11="N/A",0,20)+IF(J11="N/A",0,25)+IF(K11="N/A",0,25)+IF(L11="N/A",0,30))*100,0)))</x:f>
        <x:v>0</x:v>
      </x:c>
      <x:c r="N11" s="91" t="str">
        <x:f>IF(M11="","",IF(OR(L11="No",M11&lt;45),"Major gap",IF(M11&lt;70,"Material gap",IF(M11&lt;90,"Minor gap","Assured"))))</x:f>
      </x:c>
      <x:c r="O11" s="91" t="str">
        <x:f>IF(N11="","",IF(I11="No","Definition / governance",IF(J11="No","Implementation",IF(K11="No","Objective evidence",IF(L11="No","Effectiveness",IF(I11="Partial","Definition / governance",IF(J11="Partial","Implementation",IF(K11="Partial","Objective evidence",IF(L11="Partial","Effectiveness","None")))))))))</x:f>
      </x:c>
      <x:c r="P11" s="91" t="str">
        <x:f>IF(O11="","",IF(O11="None","Maintain the control and continue monitoring effectiveness",IF(O11="Definition / governance","Define or strengthen ownership, criteria, interfaces and the control method",IF(O11="Implementation","Deploy the defined control, close competence/communication gaps and verify adoption",IF(O11="Objective evidence","Clarify required evidence, sample execution and use targeted verification or internal audit",IF(O11="Effectiveness","Investigate the failure mechanism; apply proportionate structured RCCA where warranted and verify effectiveness","Confirm applicability"))))))</x:f>
      </x:c>
      <x:c r="Q11" s="91" t="n">
        <x:f>'CLAUSE 5'!T31</x:f>
        <x:v>0</x:v>
      </x:c>
      <x:c r="R11" s="91" t="n">
        <x:f>'ACTION CENTRE'!K43</x:f>
        <x:v>0</x:v>
      </x:c>
      <x:c r="S11" s="91" t="n">
        <x:f>'ACTION CENTRE'!L43</x:f>
        <x:v>0</x:v>
      </x:c>
      <x:c r="T11" s="91" t="n">
        <x:f>'ACTION CENTRE'!M43</x:f>
        <x:v>0</x:v>
      </x:c>
      <x:c r="U11" s="91" t="str">
        <x:f>IF(N11="","",IF(N11="Assured","Closed",IF(T11&lt;&gt;"",T11,"Open")))</x:f>
      </x:c>
      <x:c r="V11" s="91" t="str">
        <x:v>https://rgqualitymanagement.co.uk/quality-management-templates/</x:v>
      </x:c>
    </x:row>
    <x:row r="12">
      <x:c r="A12" s="91" t="str">
        <x:v>5</x:v>
      </x:c>
      <x:c r="B12" s="91" t="str">
        <x:v>5.2.1</x:v>
      </x:c>
      <x:c r="C12" s="91" t="str">
        <x:v>Establishing the quality policy</x:v>
      </x:c>
      <x:c r="D12" s="91" t="str">
        <x:v>Ensure leadership visibly owns quality performance, customer focus and accountability. Focus: establishing the quality policy.</x:v>
      </x:c>
      <x:c r="E12" s="91" t="str">
        <x:v>The control is clearly owned, consistently implemented, objectively evidenced and demonstrably effective.</x:v>
      </x:c>
      <x:c r="F12" s="91" t="str">
        <x:v>Applicable process documents, records, performance data, interviews and observed implementation.</x:v>
      </x:c>
      <x:c r="G12" s="91" t="str">
        <x:v>Weak leadership can leave quality disconnected from business decisions and customer needs.</x:v>
      </x:c>
      <x:c r="H12" s="91" t="n">
        <x:v>1</x:v>
      </x:c>
      <x:c r="I12" s="91" t="n">
        <x:f>'CLAUSE 5'!L33</x:f>
        <x:v>0</x:v>
      </x:c>
      <x:c r="J12" s="91" t="n">
        <x:f>'CLAUSE 5'!M33</x:f>
        <x:v>0</x:v>
      </x:c>
      <x:c r="K12" s="91" t="n">
        <x:f>'CLAUSE 5'!N33</x:f>
        <x:v>0</x:v>
      </x:c>
      <x:c r="L12" s="91" t="n">
        <x:f>'CLAUSE 5'!O33</x:f>
        <x:v>0</x:v>
      </x:c>
      <x:c r="M12" s="91" t="n">
        <x:f>IF(COUNTA(I12:L12)=0,"",IF(COUNTIF(I12:L12,"N/A")=4,"",ROUND((IF(I12="N/A",0,IF(I12="Yes",20,IF(I12="Partial",10,0)))+IF(J12="N/A",0,IF(J12="Yes",25,IF(J12="Partial",12.5,0)))+IF(K12="N/A",0,IF(K12="Yes",25,IF(K12="Partial",12.5,0)))+IF(L12="N/A",0,IF(L12="Yes",30,IF(L12="Partial",15,0))))/(IF(I12="N/A",0,20)+IF(J12="N/A",0,25)+IF(K12="N/A",0,25)+IF(L12="N/A",0,30))*100,0)))</x:f>
        <x:v>0</x:v>
      </x:c>
      <x:c r="N12" s="91" t="str">
        <x:f>IF(M12="","",IF(OR(L12="No",M12&lt;45),"Major gap",IF(M12&lt;70,"Material gap",IF(M12&lt;90,"Minor gap","Assured"))))</x:f>
      </x:c>
      <x:c r="O12" s="91" t="str">
        <x:f>IF(N12="","",IF(I12="No","Definition / governance",IF(J12="No","Implementation",IF(K12="No","Objective evidence",IF(L12="No","Effectiveness",IF(I12="Partial","Definition / governance",IF(J12="Partial","Implementation",IF(K12="Partial","Objective evidence",IF(L12="Partial","Effectiveness","None")))))))))</x:f>
      </x:c>
      <x:c r="P12" s="91" t="str">
        <x:f>IF(O12="","",IF(O12="None","Maintain the control and continue monitoring effectiveness",IF(O12="Definition / governance","Define or strengthen ownership, criteria, interfaces and the control method",IF(O12="Implementation","Deploy the defined control, close competence/communication gaps and verify adoption",IF(O12="Objective evidence","Clarify required evidence, sample execution and use targeted verification or internal audit",IF(O12="Effectiveness","Investigate the failure mechanism; apply proportionate structured RCCA where warranted and verify effectiveness","Confirm applicability"))))))</x:f>
      </x:c>
      <x:c r="Q12" s="91" t="n">
        <x:f>'CLAUSE 5'!T33</x:f>
        <x:v>0</x:v>
      </x:c>
      <x:c r="R12" s="91" t="n">
        <x:f>'ACTION CENTRE'!K45</x:f>
        <x:v>0</x:v>
      </x:c>
      <x:c r="S12" s="91" t="n">
        <x:f>'ACTION CENTRE'!L45</x:f>
        <x:v>0</x:v>
      </x:c>
      <x:c r="T12" s="91" t="n">
        <x:f>'ACTION CENTRE'!M45</x:f>
        <x:v>0</x:v>
      </x:c>
      <x:c r="U12" s="91" t="str">
        <x:f>IF(N12="","",IF(N12="Assured","Closed",IF(T12&lt;&gt;"",T12,"Open")))</x:f>
      </x:c>
      <x:c r="V12" s="91" t="str">
        <x:v>https://rgqualitymanagement.co.uk/quality-management-templates/</x:v>
      </x:c>
    </x:row>
    <x:row r="13">
      <x:c r="A13" s="91" t="str">
        <x:v>5</x:v>
      </x:c>
      <x:c r="B13" s="91" t="str">
        <x:v>5.2.2</x:v>
      </x:c>
      <x:c r="C13" s="91" t="str">
        <x:v>Communicating the quality policy</x:v>
      </x:c>
      <x:c r="D13" s="91" t="str">
        <x:v>Ensure leadership visibly owns quality performance, customer focus and accountability. Focus: communicating the quality policy.</x:v>
      </x:c>
      <x:c r="E13" s="91" t="str">
        <x:v>The control is clearly owned, consistently implemented, objectively evidenced and demonstrably effective.</x:v>
      </x:c>
      <x:c r="F13" s="91" t="str">
        <x:v>Applicable process documents, records, performance data, interviews and observed implementation.</x:v>
      </x:c>
      <x:c r="G13" s="91" t="str">
        <x:v>Weak leadership can leave quality disconnected from business decisions and customer needs.</x:v>
      </x:c>
      <x:c r="H13" s="91" t="n">
        <x:v>1</x:v>
      </x:c>
      <x:c r="I13" s="91" t="n">
        <x:f>'CLAUSE 5'!L35</x:f>
        <x:v>0</x:v>
      </x:c>
      <x:c r="J13" s="91" t="n">
        <x:f>'CLAUSE 5'!M35</x:f>
        <x:v>0</x:v>
      </x:c>
      <x:c r="K13" s="91" t="n">
        <x:f>'CLAUSE 5'!N35</x:f>
        <x:v>0</x:v>
      </x:c>
      <x:c r="L13" s="91" t="n">
        <x:f>'CLAUSE 5'!O35</x:f>
        <x:v>0</x:v>
      </x:c>
      <x:c r="M13" s="91" t="n">
        <x:f>IF(COUNTA(I13:L13)=0,"",IF(COUNTIF(I13:L13,"N/A")=4,"",ROUND((IF(I13="N/A",0,IF(I13="Yes",20,IF(I13="Partial",10,0)))+IF(J13="N/A",0,IF(J13="Yes",25,IF(J13="Partial",12.5,0)))+IF(K13="N/A",0,IF(K13="Yes",25,IF(K13="Partial",12.5,0)))+IF(L13="N/A",0,IF(L13="Yes",30,IF(L13="Partial",15,0))))/(IF(I13="N/A",0,20)+IF(J13="N/A",0,25)+IF(K13="N/A",0,25)+IF(L13="N/A",0,30))*100,0)))</x:f>
        <x:v>0</x:v>
      </x:c>
      <x:c r="N13" s="91" t="str">
        <x:f>IF(M13="","",IF(OR(L13="No",M13&lt;45),"Major gap",IF(M13&lt;70,"Material gap",IF(M13&lt;90,"Minor gap","Assured"))))</x:f>
      </x:c>
      <x:c r="O13" s="91" t="str">
        <x:f>IF(N13="","",IF(I13="No","Definition / governance",IF(J13="No","Implementation",IF(K13="No","Objective evidence",IF(L13="No","Effectiveness",IF(I13="Partial","Definition / governance",IF(J13="Partial","Implementation",IF(K13="Partial","Objective evidence",IF(L13="Partial","Effectiveness","None")))))))))</x:f>
      </x:c>
      <x:c r="P13" s="91" t="str">
        <x:f>IF(O13="","",IF(O13="None","Maintain the control and continue monitoring effectiveness",IF(O13="Definition / governance","Define or strengthen ownership, criteria, interfaces and the control method",IF(O13="Implementation","Deploy the defined control, close competence/communication gaps and verify adoption",IF(O13="Objective evidence","Clarify required evidence, sample execution and use targeted verification or internal audit",IF(O13="Effectiveness","Investigate the failure mechanism; apply proportionate structured RCCA where warranted and verify effectiveness","Confirm applicability"))))))</x:f>
      </x:c>
      <x:c r="Q13" s="91" t="n">
        <x:f>'CLAUSE 5'!T35</x:f>
        <x:v>0</x:v>
      </x:c>
      <x:c r="R13" s="91" t="n">
        <x:f>'ACTION CENTRE'!K47</x:f>
        <x:v>0</x:v>
      </x:c>
      <x:c r="S13" s="91" t="n">
        <x:f>'ACTION CENTRE'!L47</x:f>
        <x:v>0</x:v>
      </x:c>
      <x:c r="T13" s="91" t="n">
        <x:f>'ACTION CENTRE'!M47</x:f>
        <x:v>0</x:v>
      </x:c>
      <x:c r="U13" s="91" t="str">
        <x:f>IF(N13="","",IF(N13="Assured","Closed",IF(T13&lt;&gt;"",T13,"Open")))</x:f>
      </x:c>
      <x:c r="V13" s="91" t="str">
        <x:v>https://rgqualitymanagement.co.uk/quality-management-templates/</x:v>
      </x:c>
    </x:row>
    <x:row r="14">
      <x:c r="A14" s="91" t="str">
        <x:v>5</x:v>
      </x:c>
      <x:c r="B14" s="91" t="str">
        <x:v>5.3</x:v>
      </x:c>
      <x:c r="C14" s="91" t="str">
        <x:v>Roles, responsibilities and authorities</x:v>
      </x:c>
      <x:c r="D14" s="91" t="str">
        <x:v>Ensure leadership visibly owns quality performance, customer focus and accountability. Focus: roles, responsibilities and authorities.</x:v>
      </x:c>
      <x:c r="E14" s="91" t="str">
        <x:v>The control is clearly owned, consistently implemented, objectively evidenced and demonstrably effective.</x:v>
      </x:c>
      <x:c r="F14" s="91" t="str">
        <x:v>Applicable process documents, records, performance data, interviews and observed implementation.</x:v>
      </x:c>
      <x:c r="G14" s="91" t="str">
        <x:v>Weak leadership can leave quality disconnected from business decisions and customer needs.</x:v>
      </x:c>
      <x:c r="H14" s="91" t="n">
        <x:v>1</x:v>
      </x:c>
      <x:c r="I14" s="91" t="n">
        <x:f>'CLAUSE 5'!L37</x:f>
        <x:v>0</x:v>
      </x:c>
      <x:c r="J14" s="91" t="n">
        <x:f>'CLAUSE 5'!M37</x:f>
        <x:v>0</x:v>
      </x:c>
      <x:c r="K14" s="91" t="n">
        <x:f>'CLAUSE 5'!N37</x:f>
        <x:v>0</x:v>
      </x:c>
      <x:c r="L14" s="91" t="n">
        <x:f>'CLAUSE 5'!O37</x:f>
        <x:v>0</x:v>
      </x:c>
      <x:c r="M14" s="91" t="n">
        <x:f>IF(COUNTA(I14:L14)=0,"",IF(COUNTIF(I14:L14,"N/A")=4,"",ROUND((IF(I14="N/A",0,IF(I14="Yes",20,IF(I14="Partial",10,0)))+IF(J14="N/A",0,IF(J14="Yes",25,IF(J14="Partial",12.5,0)))+IF(K14="N/A",0,IF(K14="Yes",25,IF(K14="Partial",12.5,0)))+IF(L14="N/A",0,IF(L14="Yes",30,IF(L14="Partial",15,0))))/(IF(I14="N/A",0,20)+IF(J14="N/A",0,25)+IF(K14="N/A",0,25)+IF(L14="N/A",0,30))*100,0)))</x:f>
        <x:v>0</x:v>
      </x:c>
      <x:c r="N14" s="91" t="str">
        <x:f>IF(M14="","",IF(OR(L14="No",M14&lt;45),"Major gap",IF(M14&lt;70,"Material gap",IF(M14&lt;90,"Minor gap","Assured"))))</x:f>
      </x:c>
      <x:c r="O14" s="91" t="str">
        <x:f>IF(N14="","",IF(I14="No","Definition / governance",IF(J14="No","Implementation",IF(K14="No","Objective evidence",IF(L14="No","Effectiveness",IF(I14="Partial","Definition / governance",IF(J14="Partial","Implementation",IF(K14="Partial","Objective evidence",IF(L14="Partial","Effectiveness","None")))))))))</x:f>
      </x:c>
      <x:c r="P14" s="91" t="str">
        <x:f>IF(O14="","",IF(O14="None","Maintain the control and continue monitoring effectiveness",IF(O14="Definition / governance","Define or strengthen ownership, criteria, interfaces and the control method",IF(O14="Implementation","Deploy the defined control, close competence/communication gaps and verify adoption",IF(O14="Objective evidence","Clarify required evidence, sample execution and use targeted verification or internal audit",IF(O14="Effectiveness","Investigate the failure mechanism; apply proportionate structured RCCA where warranted and verify effectiveness","Confirm applicability"))))))</x:f>
      </x:c>
      <x:c r="Q14" s="91" t="n">
        <x:f>'CLAUSE 5'!T37</x:f>
        <x:v>0</x:v>
      </x:c>
      <x:c r="R14" s="91" t="n">
        <x:f>'ACTION CENTRE'!K49</x:f>
        <x:v>0</x:v>
      </x:c>
      <x:c r="S14" s="91" t="n">
        <x:f>'ACTION CENTRE'!L49</x:f>
        <x:v>0</x:v>
      </x:c>
      <x:c r="T14" s="91" t="n">
        <x:f>'ACTION CENTRE'!M49</x:f>
        <x:v>0</x:v>
      </x:c>
      <x:c r="U14" s="91" t="str">
        <x:f>IF(N14="","",IF(N14="Assured","Closed",IF(T14&lt;&gt;"",T14,"Open")))</x:f>
      </x:c>
      <x:c r="V14" s="91" t="str">
        <x:v>https://rgqualitymanagement.co.uk/quality-management-templates/</x:v>
      </x:c>
    </x:row>
    <x:row r="15">
      <x:c r="A15" s="91" t="str">
        <x:v>6</x:v>
      </x:c>
      <x:c r="B15" s="91" t="str">
        <x:v>6.1</x:v>
      </x:c>
      <x:c r="C15" s="91" t="str">
        <x:v>Risks and opportunities</x:v>
      </x:c>
      <x:c r="D15" s="91" t="str">
        <x:v>Translate context, risk and strategic needs into controlled objectives and change. Focus: risks and opportunities.</x:v>
      </x:c>
      <x:c r="E15" s="91" t="str">
        <x:v>Risk is actively managed through proportionate actions with ownership and verified effectiveness.</x:v>
      </x:c>
      <x:c r="F15" s="91" t="str">
        <x:v>Risk identification, assessment, mitigation, ownership, escalation, residual risk and effectiveness review.</x:v>
      </x:c>
      <x:c r="G15" s="91" t="str">
        <x:v>Poor planning can convert known risks into delivery, conformity or customer-performance failures.</x:v>
      </x:c>
      <x:c r="H15" s="91" t="n">
        <x:v>1</x:v>
      </x:c>
      <x:c r="I15" s="91" t="n">
        <x:f>'CLAUSE 6'!L25</x:f>
        <x:v>0</x:v>
      </x:c>
      <x:c r="J15" s="91" t="n">
        <x:f>'CLAUSE 6'!M25</x:f>
        <x:v>0</x:v>
      </x:c>
      <x:c r="K15" s="91" t="n">
        <x:f>'CLAUSE 6'!N25</x:f>
        <x:v>0</x:v>
      </x:c>
      <x:c r="L15" s="91" t="n">
        <x:f>'CLAUSE 6'!O25</x:f>
        <x:v>0</x:v>
      </x:c>
      <x:c r="M15" s="91" t="n">
        <x:f>IF(COUNTA(I15:L15)=0,"",IF(COUNTIF(I15:L15,"N/A")=4,"",ROUND((IF(I15="N/A",0,IF(I15="Yes",20,IF(I15="Partial",10,0)))+IF(J15="N/A",0,IF(J15="Yes",25,IF(J15="Partial",12.5,0)))+IF(K15="N/A",0,IF(K15="Yes",25,IF(K15="Partial",12.5,0)))+IF(L15="N/A",0,IF(L15="Yes",30,IF(L15="Partial",15,0))))/(IF(I15="N/A",0,20)+IF(J15="N/A",0,25)+IF(K15="N/A",0,25)+IF(L15="N/A",0,30))*100,0)))</x:f>
        <x:v>0</x:v>
      </x:c>
      <x:c r="N15" s="91" t="str">
        <x:f>IF(M15="","",IF(OR(L15="No",M15&lt;45),"Major gap",IF(M15&lt;70,"Material gap",IF(M15&lt;90,"Minor gap","Assured"))))</x:f>
      </x:c>
      <x:c r="O15" s="91" t="str">
        <x:f>IF(N15="","",IF(I15="No","Definition / governance",IF(J15="No","Implementation",IF(K15="No","Objective evidence",IF(L15="No","Effectiveness",IF(I15="Partial","Definition / governance",IF(J15="Partial","Implementation",IF(K15="Partial","Objective evidence",IF(L15="Partial","Effectiveness","None")))))))))</x:f>
      </x:c>
      <x:c r="P15" s="91" t="str">
        <x:f>IF(O15="","",IF(O15="None","Maintain the control and continue monitoring effectiveness",IF(O15="Definition / governance","Define or strengthen ownership, criteria, interfaces and the control method",IF(O15="Implementation","Deploy the defined control, close competence/communication gaps and verify adoption",IF(O15="Objective evidence","Clarify required evidence, sample execution and use targeted verification or internal audit",IF(O15="Effectiveness","Investigate the failure mechanism; apply proportionate structured RCCA where warranted and verify effectiveness","Confirm applicability"))))))</x:f>
      </x:c>
      <x:c r="Q15" s="91" t="n">
        <x:f>'CLAUSE 6'!T25</x:f>
        <x:v>0</x:v>
      </x:c>
      <x:c r="R15" s="91" t="n">
        <x:f>'ACTION CENTRE'!K51</x:f>
        <x:v>0</x:v>
      </x:c>
      <x:c r="S15" s="91" t="n">
        <x:f>'ACTION CENTRE'!L51</x:f>
        <x:v>0</x:v>
      </x:c>
      <x:c r="T15" s="91" t="n">
        <x:f>'ACTION CENTRE'!M51</x:f>
        <x:v>0</x:v>
      </x:c>
      <x:c r="U15" s="91" t="str">
        <x:f>IF(N15="","",IF(N15="Assured","Closed",IF(T15&lt;&gt;"",T15,"Open")))</x:f>
      </x:c>
      <x:c r="V15" s="91" t="str">
        <x:v>https://rgqualitymanagement.co.uk/quality-management-templates/</x:v>
      </x:c>
    </x:row>
    <x:row r="16">
      <x:c r="A16" s="91" t="str">
        <x:v>6</x:v>
      </x:c>
      <x:c r="B16" s="91" t="str">
        <x:v>6.1.1</x:v>
      </x:c>
      <x:c r="C16" s="91" t="str">
        <x:v>Determine risks and opportunities</x:v>
      </x:c>
      <x:c r="D16" s="91" t="str">
        <x:v>Translate context, risk and strategic needs into controlled objectives and change. Focus: determine risks and opportunities.</x:v>
      </x:c>
      <x:c r="E16" s="91" t="str">
        <x:v>Risk is actively managed through proportionate actions with ownership and verified effectiveness.</x:v>
      </x:c>
      <x:c r="F16" s="91" t="str">
        <x:v>Risk identification, assessment, mitigation, ownership, escalation, residual risk and effectiveness review.</x:v>
      </x:c>
      <x:c r="G16" s="91" t="str">
        <x:v>Poor planning can convert known risks into delivery, conformity or customer-performance failures.</x:v>
      </x:c>
      <x:c r="H16" s="91" t="n">
        <x:v>4</x:v>
      </x:c>
      <x:c r="I16" s="91" t="n">
        <x:f>'CLAUSE 6'!L27</x:f>
        <x:v>0</x:v>
      </x:c>
      <x:c r="J16" s="91" t="n">
        <x:f>'CLAUSE 6'!M27</x:f>
        <x:v>0</x:v>
      </x:c>
      <x:c r="K16" s="91" t="n">
        <x:f>'CLAUSE 6'!N27</x:f>
        <x:v>0</x:v>
      </x:c>
      <x:c r="L16" s="91" t="n">
        <x:f>'CLAUSE 6'!O27</x:f>
        <x:v>0</x:v>
      </x:c>
      <x:c r="M16" s="91" t="n">
        <x:f>IF(COUNTA(I16:L16)=0,"",IF(COUNTIF(I16:L16,"N/A")=4,"",ROUND((IF(I16="N/A",0,IF(I16="Yes",20,IF(I16="Partial",10,0)))+IF(J16="N/A",0,IF(J16="Yes",25,IF(J16="Partial",12.5,0)))+IF(K16="N/A",0,IF(K16="Yes",25,IF(K16="Partial",12.5,0)))+IF(L16="N/A",0,IF(L16="Yes",30,IF(L16="Partial",15,0))))/(IF(I16="N/A",0,20)+IF(J16="N/A",0,25)+IF(K16="N/A",0,25)+IF(L16="N/A",0,30))*100,0)))</x:f>
        <x:v>0</x:v>
      </x:c>
      <x:c r="N16" s="91" t="str">
        <x:f>IF(M16="","",IF(OR(L16="No",M16&lt;45),"Major gap",IF(M16&lt;70,"Material gap",IF(M16&lt;90,"Minor gap","Assured"))))</x:f>
      </x:c>
      <x:c r="O16" s="91" t="str">
        <x:f>IF(N16="","",IF(I16="No","Definition / governance",IF(J16="No","Implementation",IF(K16="No","Objective evidence",IF(L16="No","Effectiveness",IF(I16="Partial","Definition / governance",IF(J16="Partial","Implementation",IF(K16="Partial","Objective evidence",IF(L16="Partial","Effectiveness","None")))))))))</x:f>
      </x:c>
      <x:c r="P16" s="91" t="str">
        <x:f>IF(O16="","",IF(O16="None","Maintain the control and continue monitoring effectiveness",IF(O16="Definition / governance","Define or strengthen ownership, criteria, interfaces and the control method",IF(O16="Implementation","Deploy the defined control, close competence/communication gaps and verify adoption",IF(O16="Objective evidence","Clarify required evidence, sample execution and use targeted verification or internal audit",IF(O16="Effectiveness","Investigate the failure mechanism; apply proportionate structured RCCA where warranted and verify effectiveness","Confirm applicability"))))))</x:f>
      </x:c>
      <x:c r="Q16" s="91" t="n">
        <x:f>'CLAUSE 6'!T27</x:f>
        <x:v>0</x:v>
      </x:c>
      <x:c r="R16" s="91" t="n">
        <x:f>'ACTION CENTRE'!K53</x:f>
        <x:v>0</x:v>
      </x:c>
      <x:c r="S16" s="91" t="n">
        <x:f>'ACTION CENTRE'!L53</x:f>
        <x:v>0</x:v>
      </x:c>
      <x:c r="T16" s="91" t="n">
        <x:f>'ACTION CENTRE'!M53</x:f>
        <x:v>0</x:v>
      </x:c>
      <x:c r="U16" s="91" t="str">
        <x:f>IF(N16="","",IF(N16="Assured","Closed",IF(T16&lt;&gt;"",T16,"Open")))</x:f>
      </x:c>
      <x:c r="V16" s="91" t="str">
        <x:v>https://rgqualitymanagement.co.uk/quality-management-templates/</x:v>
      </x:c>
    </x:row>
    <x:row r="17">
      <x:c r="A17" s="91" t="str">
        <x:v>6</x:v>
      </x:c>
      <x:c r="B17" s="91" t="str">
        <x:v>6.1.2</x:v>
      </x:c>
      <x:c r="C17" s="91" t="str">
        <x:v>Plan actions for risks and opportunities</x:v>
      </x:c>
      <x:c r="D17" s="91" t="str">
        <x:v>Translate context, risk and strategic needs into controlled objectives and change. Focus: plan actions for risks and opportunities.</x:v>
      </x:c>
      <x:c r="E17" s="91" t="str">
        <x:v>Risk is actively managed through proportionate actions with ownership and verified effectiveness.</x:v>
      </x:c>
      <x:c r="F17" s="91" t="str">
        <x:v>Risk identification, assessment, mitigation, ownership, escalation, residual risk and effectiveness review.</x:v>
      </x:c>
      <x:c r="G17" s="91" t="str">
        <x:v>Poor planning can convert known risks into delivery, conformity or customer-performance failures.</x:v>
      </x:c>
      <x:c r="H17" s="91" t="n">
        <x:v>5</x:v>
      </x:c>
      <x:c r="I17" s="91" t="n">
        <x:f>'CLAUSE 6'!L29</x:f>
        <x:v>0</x:v>
      </x:c>
      <x:c r="J17" s="91" t="n">
        <x:f>'CLAUSE 6'!M29</x:f>
        <x:v>0</x:v>
      </x:c>
      <x:c r="K17" s="91" t="n">
        <x:f>'CLAUSE 6'!N29</x:f>
        <x:v>0</x:v>
      </x:c>
      <x:c r="L17" s="91" t="n">
        <x:f>'CLAUSE 6'!O29</x:f>
        <x:v>0</x:v>
      </x:c>
      <x:c r="M17" s="91" t="n">
        <x:f>IF(COUNTA(I17:L17)=0,"",IF(COUNTIF(I17:L17,"N/A")=4,"",ROUND((IF(I17="N/A",0,IF(I17="Yes",20,IF(I17="Partial",10,0)))+IF(J17="N/A",0,IF(J17="Yes",25,IF(J17="Partial",12.5,0)))+IF(K17="N/A",0,IF(K17="Yes",25,IF(K17="Partial",12.5,0)))+IF(L17="N/A",0,IF(L17="Yes",30,IF(L17="Partial",15,0))))/(IF(I17="N/A",0,20)+IF(J17="N/A",0,25)+IF(K17="N/A",0,25)+IF(L17="N/A",0,30))*100,0)))</x:f>
        <x:v>0</x:v>
      </x:c>
      <x:c r="N17" s="91" t="str">
        <x:f>IF(M17="","",IF(OR(L17="No",M17&lt;45),"Major gap",IF(M17&lt;70,"Material gap",IF(M17&lt;90,"Minor gap","Assured"))))</x:f>
      </x:c>
      <x:c r="O17" s="91" t="str">
        <x:f>IF(N17="","",IF(I17="No","Definition / governance",IF(J17="No","Implementation",IF(K17="No","Objective evidence",IF(L17="No","Effectiveness",IF(I17="Partial","Definition / governance",IF(J17="Partial","Implementation",IF(K17="Partial","Objective evidence",IF(L17="Partial","Effectiveness","None")))))))))</x:f>
      </x:c>
      <x:c r="P17" s="91" t="str">
        <x:f>IF(O17="","",IF(O17="None","Maintain the control and continue monitoring effectiveness",IF(O17="Definition / governance","Define or strengthen ownership, criteria, interfaces and the control method",IF(O17="Implementation","Deploy the defined control, close competence/communication gaps and verify adoption",IF(O17="Objective evidence","Clarify required evidence, sample execution and use targeted verification or internal audit",IF(O17="Effectiveness","Investigate the failure mechanism; apply proportionate structured RCCA where warranted and verify effectiveness","Confirm applicability"))))))</x:f>
      </x:c>
      <x:c r="Q17" s="91" t="n">
        <x:f>'CLAUSE 6'!T29</x:f>
        <x:v>0</x:v>
      </x:c>
      <x:c r="R17" s="91" t="n">
        <x:f>'ACTION CENTRE'!K55</x:f>
        <x:v>0</x:v>
      </x:c>
      <x:c r="S17" s="91" t="n">
        <x:f>'ACTION CENTRE'!L55</x:f>
        <x:v>0</x:v>
      </x:c>
      <x:c r="T17" s="91" t="n">
        <x:f>'ACTION CENTRE'!M55</x:f>
        <x:v>0</x:v>
      </x:c>
      <x:c r="U17" s="91" t="str">
        <x:f>IF(N17="","",IF(N17="Assured","Closed",IF(T17&lt;&gt;"",T17,"Open")))</x:f>
      </x:c>
      <x:c r="V17" s="91" t="str">
        <x:v>https://rgqualitymanagement.co.uk/quality-management-templates/</x:v>
      </x:c>
    </x:row>
    <x:row r="18">
      <x:c r="A18" s="91" t="str">
        <x:v>6</x:v>
      </x:c>
      <x:c r="B18" s="91" t="str">
        <x:v>6.2</x:v>
      </x:c>
      <x:c r="C18" s="91" t="str">
        <x:v>Quality objectives</x:v>
      </x:c>
      <x:c r="D18" s="91" t="str">
        <x:v>Translate context, risk and strategic needs into controlled objectives and change. Focus: quality objectives.</x:v>
      </x:c>
      <x:c r="E18" s="91" t="str">
        <x:v>Objectives are measurable, owned, resourced, monitored and connected to customer and process performance.</x:v>
      </x:c>
      <x:c r="F18" s="91" t="str">
        <x:v>Objectives, measurable targets, owners, resources, timing, monitoring and evaluation of results.</x:v>
      </x:c>
      <x:c r="G18" s="91" t="str">
        <x:v>Poor planning can convert known risks into delivery, conformity or customer-performance failures.</x:v>
      </x:c>
      <x:c r="H18" s="91" t="n">
        <x:v>1</x:v>
      </x:c>
      <x:c r="I18" s="91" t="n">
        <x:f>'CLAUSE 6'!L31</x:f>
        <x:v>0</x:v>
      </x:c>
      <x:c r="J18" s="91" t="n">
        <x:f>'CLAUSE 6'!M31</x:f>
        <x:v>0</x:v>
      </x:c>
      <x:c r="K18" s="91" t="n">
        <x:f>'CLAUSE 6'!N31</x:f>
        <x:v>0</x:v>
      </x:c>
      <x:c r="L18" s="91" t="n">
        <x:f>'CLAUSE 6'!O31</x:f>
        <x:v>0</x:v>
      </x:c>
      <x:c r="M18" s="91" t="n">
        <x:f>IF(COUNTA(I18:L18)=0,"",IF(COUNTIF(I18:L18,"N/A")=4,"",ROUND((IF(I18="N/A",0,IF(I18="Yes",20,IF(I18="Partial",10,0)))+IF(J18="N/A",0,IF(J18="Yes",25,IF(J18="Partial",12.5,0)))+IF(K18="N/A",0,IF(K18="Yes",25,IF(K18="Partial",12.5,0)))+IF(L18="N/A",0,IF(L18="Yes",30,IF(L18="Partial",15,0))))/(IF(I18="N/A",0,20)+IF(J18="N/A",0,25)+IF(K18="N/A",0,25)+IF(L18="N/A",0,30))*100,0)))</x:f>
        <x:v>0</x:v>
      </x:c>
      <x:c r="N18" s="91" t="str">
        <x:f>IF(M18="","",IF(OR(L18="No",M18&lt;45),"Major gap",IF(M18&lt;70,"Material gap",IF(M18&lt;90,"Minor gap","Assured"))))</x:f>
      </x:c>
      <x:c r="O18" s="91" t="str">
        <x:f>IF(N18="","",IF(I18="No","Definition / governance",IF(J18="No","Implementation",IF(K18="No","Objective evidence",IF(L18="No","Effectiveness",IF(I18="Partial","Definition / governance",IF(J18="Partial","Implementation",IF(K18="Partial","Objective evidence",IF(L18="Partial","Effectiveness","None")))))))))</x:f>
      </x:c>
      <x:c r="P18" s="91" t="str">
        <x:f>IF(O18="","",IF(O18="None","Maintain the control and continue monitoring effectiveness",IF(O18="Definition / governance","Define or strengthen ownership, criteria, interfaces and the control method",IF(O18="Implementation","Deploy the defined control, close competence/communication gaps and verify adoption",IF(O18="Objective evidence","Clarify required evidence, sample execution and use targeted verification or internal audit",IF(O18="Effectiveness","Investigate the failure mechanism; apply proportionate structured RCCA where warranted and verify effectiveness","Confirm applicability"))))))</x:f>
      </x:c>
      <x:c r="Q18" s="91" t="n">
        <x:f>'CLAUSE 6'!T31</x:f>
        <x:v>0</x:v>
      </x:c>
      <x:c r="R18" s="91" t="n">
        <x:f>'ACTION CENTRE'!K57</x:f>
        <x:v>0</x:v>
      </x:c>
      <x:c r="S18" s="91" t="n">
        <x:f>'ACTION CENTRE'!L57</x:f>
        <x:v>0</x:v>
      </x:c>
      <x:c r="T18" s="91" t="n">
        <x:f>'ACTION CENTRE'!M57</x:f>
        <x:v>0</x:v>
      </x:c>
      <x:c r="U18" s="91" t="str">
        <x:f>IF(N18="","",IF(N18="Assured","Closed",IF(T18&lt;&gt;"",T18,"Open")))</x:f>
      </x:c>
      <x:c r="V18" s="91" t="str">
        <x:v>https://rgqualitymanagement.co.uk/quality-management-templates/</x:v>
      </x:c>
    </x:row>
    <x:row r="19">
      <x:c r="A19" s="91" t="str">
        <x:v>6</x:v>
      </x:c>
      <x:c r="B19" s="91" t="str">
        <x:v>6.2.1</x:v>
      </x:c>
      <x:c r="C19" s="91" t="str">
        <x:v>Establish quality objectives</x:v>
      </x:c>
      <x:c r="D19" s="91" t="str">
        <x:v>Translate context, risk and strategic needs into controlled objectives and change. Focus: establish quality objectives.</x:v>
      </x:c>
      <x:c r="E19" s="91" t="str">
        <x:v>Objectives are measurable, owned, resourced, monitored and connected to customer and process performance.</x:v>
      </x:c>
      <x:c r="F19" s="91" t="str">
        <x:v>Objectives, measurable targets, owners, resources, timing, monitoring and evaluation of results.</x:v>
      </x:c>
      <x:c r="G19" s="91" t="str">
        <x:v>Poor planning can convert known risks into delivery, conformity or customer-performance failures.</x:v>
      </x:c>
      <x:c r="H19" s="91" t="n">
        <x:v>9</x:v>
      </x:c>
      <x:c r="I19" s="91" t="n">
        <x:f>'CLAUSE 6'!L33</x:f>
        <x:v>0</x:v>
      </x:c>
      <x:c r="J19" s="91" t="n">
        <x:f>'CLAUSE 6'!M33</x:f>
        <x:v>0</x:v>
      </x:c>
      <x:c r="K19" s="91" t="n">
        <x:f>'CLAUSE 6'!N33</x:f>
        <x:v>0</x:v>
      </x:c>
      <x:c r="L19" s="91" t="n">
        <x:f>'CLAUSE 6'!O33</x:f>
        <x:v>0</x:v>
      </x:c>
      <x:c r="M19" s="91" t="n">
        <x:f>IF(COUNTA(I19:L19)=0,"",IF(COUNTIF(I19:L19,"N/A")=4,"",ROUND((IF(I19="N/A",0,IF(I19="Yes",20,IF(I19="Partial",10,0)))+IF(J19="N/A",0,IF(J19="Yes",25,IF(J19="Partial",12.5,0)))+IF(K19="N/A",0,IF(K19="Yes",25,IF(K19="Partial",12.5,0)))+IF(L19="N/A",0,IF(L19="Yes",30,IF(L19="Partial",15,0))))/(IF(I19="N/A",0,20)+IF(J19="N/A",0,25)+IF(K19="N/A",0,25)+IF(L19="N/A",0,30))*100,0)))</x:f>
        <x:v>0</x:v>
      </x:c>
      <x:c r="N19" s="91" t="str">
        <x:f>IF(M19="","",IF(OR(L19="No",M19&lt;45),"Major gap",IF(M19&lt;70,"Material gap",IF(M19&lt;90,"Minor gap","Assured"))))</x:f>
      </x:c>
      <x:c r="O19" s="91" t="str">
        <x:f>IF(N19="","",IF(I19="No","Definition / governance",IF(J19="No","Implementation",IF(K19="No","Objective evidence",IF(L19="No","Effectiveness",IF(I19="Partial","Definition / governance",IF(J19="Partial","Implementation",IF(K19="Partial","Objective evidence",IF(L19="Partial","Effectiveness","None")))))))))</x:f>
      </x:c>
      <x:c r="P19" s="91" t="str">
        <x:f>IF(O19="","",IF(O19="None","Maintain the control and continue monitoring effectiveness",IF(O19="Definition / governance","Define or strengthen ownership, criteria, interfaces and the control method",IF(O19="Implementation","Deploy the defined control, close competence/communication gaps and verify adoption",IF(O19="Objective evidence","Clarify required evidence, sample execution and use targeted verification or internal audit",IF(O19="Effectiveness","Investigate the failure mechanism; apply proportionate structured RCCA where warranted and verify effectiveness","Confirm applicability"))))))</x:f>
      </x:c>
      <x:c r="Q19" s="91" t="n">
        <x:f>'CLAUSE 6'!T33</x:f>
        <x:v>0</x:v>
      </x:c>
      <x:c r="R19" s="91" t="n">
        <x:f>'ACTION CENTRE'!K59</x:f>
        <x:v>0</x:v>
      </x:c>
      <x:c r="S19" s="91" t="n">
        <x:f>'ACTION CENTRE'!L59</x:f>
        <x:v>0</x:v>
      </x:c>
      <x:c r="T19" s="91" t="n">
        <x:f>'ACTION CENTRE'!M59</x:f>
        <x:v>0</x:v>
      </x:c>
      <x:c r="U19" s="91" t="str">
        <x:f>IF(N19="","",IF(N19="Assured","Closed",IF(T19&lt;&gt;"",T19,"Open")))</x:f>
      </x:c>
      <x:c r="V19" s="91" t="str">
        <x:v>https://rgqualitymanagement.co.uk/quality-management-templates/</x:v>
      </x:c>
    </x:row>
    <x:row r="20">
      <x:c r="A20" s="91" t="str">
        <x:v>6</x:v>
      </x:c>
      <x:c r="B20" s="91" t="str">
        <x:v>6.2.2</x:v>
      </x:c>
      <x:c r="C20" s="91" t="str">
        <x:v>Plan achievement of objectives</x:v>
      </x:c>
      <x:c r="D20" s="91" t="str">
        <x:v>Translate context, risk and strategic needs into controlled objectives and change. Focus: plan achievement of objectives.</x:v>
      </x:c>
      <x:c r="E20" s="91" t="str">
        <x:v>Objectives are measurable, owned, resourced, monitored and connected to customer and process performance.</x:v>
      </x:c>
      <x:c r="F20" s="91" t="str">
        <x:v>Objectives, measurable targets, owners, resources, timing, monitoring and evaluation of results.</x:v>
      </x:c>
      <x:c r="G20" s="91" t="str">
        <x:v>Poor planning can convert known risks into delivery, conformity or customer-performance failures.</x:v>
      </x:c>
      <x:c r="H20" s="91" t="n">
        <x:v>26</x:v>
      </x:c>
      <x:c r="I20" s="91" t="n">
        <x:f>'CLAUSE 6'!L35</x:f>
        <x:v>0</x:v>
      </x:c>
      <x:c r="J20" s="91" t="n">
        <x:f>'CLAUSE 6'!M35</x:f>
        <x:v>0</x:v>
      </x:c>
      <x:c r="K20" s="91" t="n">
        <x:f>'CLAUSE 6'!N35</x:f>
        <x:v>0</x:v>
      </x:c>
      <x:c r="L20" s="91" t="n">
        <x:f>'CLAUSE 6'!O35</x:f>
        <x:v>0</x:v>
      </x:c>
      <x:c r="M20" s="91" t="n">
        <x:f>IF(COUNTA(I20:L20)=0,"",IF(COUNTIF(I20:L20,"N/A")=4,"",ROUND((IF(I20="N/A",0,IF(I20="Yes",20,IF(I20="Partial",10,0)))+IF(J20="N/A",0,IF(J20="Yes",25,IF(J20="Partial",12.5,0)))+IF(K20="N/A",0,IF(K20="Yes",25,IF(K20="Partial",12.5,0)))+IF(L20="N/A",0,IF(L20="Yes",30,IF(L20="Partial",15,0))))/(IF(I20="N/A",0,20)+IF(J20="N/A",0,25)+IF(K20="N/A",0,25)+IF(L20="N/A",0,30))*100,0)))</x:f>
        <x:v>0</x:v>
      </x:c>
      <x:c r="N20" s="91" t="str">
        <x:f>IF(M20="","",IF(OR(L20="No",M20&lt;45),"Major gap",IF(M20&lt;70,"Material gap",IF(M20&lt;90,"Minor gap","Assured"))))</x:f>
      </x:c>
      <x:c r="O20" s="91" t="str">
        <x:f>IF(N20="","",IF(I20="No","Definition / governance",IF(J20="No","Implementation",IF(K20="No","Objective evidence",IF(L20="No","Effectiveness",IF(I20="Partial","Definition / governance",IF(J20="Partial","Implementation",IF(K20="Partial","Objective evidence",IF(L20="Partial","Effectiveness","None")))))))))</x:f>
      </x:c>
      <x:c r="P20" s="91" t="str">
        <x:f>IF(O20="","",IF(O20="None","Maintain the control and continue monitoring effectiveness",IF(O20="Definition / governance","Define or strengthen ownership, criteria, interfaces and the control method",IF(O20="Implementation","Deploy the defined control, close competence/communication gaps and verify adoption",IF(O20="Objective evidence","Clarify required evidence, sample execution and use targeted verification or internal audit",IF(O20="Effectiveness","Investigate the failure mechanism; apply proportionate structured RCCA where warranted and verify effectiveness","Confirm applicability"))))))</x:f>
      </x:c>
      <x:c r="Q20" s="91" t="n">
        <x:f>'CLAUSE 6'!T35</x:f>
        <x:v>0</x:v>
      </x:c>
      <x:c r="R20" s="91" t="n">
        <x:f>'ACTION CENTRE'!K61</x:f>
        <x:v>0</x:v>
      </x:c>
      <x:c r="S20" s="91" t="n">
        <x:f>'ACTION CENTRE'!L61</x:f>
        <x:v>0</x:v>
      </x:c>
      <x:c r="T20" s="91" t="n">
        <x:f>'ACTION CENTRE'!M61</x:f>
        <x:v>0</x:v>
      </x:c>
      <x:c r="U20" s="91" t="str">
        <x:f>IF(N20="","",IF(N20="Assured","Closed",IF(T20&lt;&gt;"",T20,"Open")))</x:f>
      </x:c>
      <x:c r="V20" s="91" t="str">
        <x:v>https://rgqualitymanagement.co.uk/quality-management-templates/</x:v>
      </x:c>
    </x:row>
    <x:row r="21">
      <x:c r="A21" s="91" t="str">
        <x:v>6</x:v>
      </x:c>
      <x:c r="B21" s="91" t="str">
        <x:v>6.3</x:v>
      </x:c>
      <x:c r="C21" s="91" t="str">
        <x:v>Planning changes</x:v>
      </x:c>
      <x:c r="D21" s="91" t="str">
        <x:v>Translate context, risk and strategic needs into controlled objectives and change. Focus: planning changes.</x:v>
      </x:c>
      <x:c r="E21" s="91" t="str">
        <x:v>The control is clearly owned, consistently implemented, objectively evidenced and demonstrably effective.</x:v>
      </x:c>
      <x:c r="F21" s="91" t="str">
        <x:v>Applicable process documents, records, performance data, interviews and observed implementation.</x:v>
      </x:c>
      <x:c r="G21" s="91" t="str">
        <x:v>Poor planning can convert known risks into delivery, conformity or customer-performance failures.</x:v>
      </x:c>
      <x:c r="H21" s="91" t="n">
        <x:v>1</x:v>
      </x:c>
      <x:c r="I21" s="91" t="n">
        <x:f>'CLAUSE 6'!L37</x:f>
        <x:v>0</x:v>
      </x:c>
      <x:c r="J21" s="91" t="n">
        <x:f>'CLAUSE 6'!M37</x:f>
        <x:v>0</x:v>
      </x:c>
      <x:c r="K21" s="91" t="n">
        <x:f>'CLAUSE 6'!N37</x:f>
        <x:v>0</x:v>
      </x:c>
      <x:c r="L21" s="91" t="n">
        <x:f>'CLAUSE 6'!O37</x:f>
        <x:v>0</x:v>
      </x:c>
      <x:c r="M21" s="91" t="n">
        <x:f>IF(COUNTA(I21:L21)=0,"",IF(COUNTIF(I21:L21,"N/A")=4,"",ROUND((IF(I21="N/A",0,IF(I21="Yes",20,IF(I21="Partial",10,0)))+IF(J21="N/A",0,IF(J21="Yes",25,IF(J21="Partial",12.5,0)))+IF(K21="N/A",0,IF(K21="Yes",25,IF(K21="Partial",12.5,0)))+IF(L21="N/A",0,IF(L21="Yes",30,IF(L21="Partial",15,0))))/(IF(I21="N/A",0,20)+IF(J21="N/A",0,25)+IF(K21="N/A",0,25)+IF(L21="N/A",0,30))*100,0)))</x:f>
        <x:v>0</x:v>
      </x:c>
      <x:c r="N21" s="91" t="str">
        <x:f>IF(M21="","",IF(OR(L21="No",M21&lt;45),"Major gap",IF(M21&lt;70,"Material gap",IF(M21&lt;90,"Minor gap","Assured"))))</x:f>
      </x:c>
      <x:c r="O21" s="91" t="str">
        <x:f>IF(N21="","",IF(I21="No","Definition / governance",IF(J21="No","Implementation",IF(K21="No","Objective evidence",IF(L21="No","Effectiveness",IF(I21="Partial","Definition / governance",IF(J21="Partial","Implementation",IF(K21="Partial","Objective evidence",IF(L21="Partial","Effectiveness","None")))))))))</x:f>
      </x:c>
      <x:c r="P21" s="91" t="str">
        <x:f>IF(O21="","",IF(O21="None","Maintain the control and continue monitoring effectiveness",IF(O21="Definition / governance","Define or strengthen ownership, criteria, interfaces and the control method",IF(O21="Implementation","Deploy the defined control, close competence/communication gaps and verify adoption",IF(O21="Objective evidence","Clarify required evidence, sample execution and use targeted verification or internal audit",IF(O21="Effectiveness","Investigate the failure mechanism; apply proportionate structured RCCA where warranted and verify effectiveness","Confirm applicability"))))))</x:f>
      </x:c>
      <x:c r="Q21" s="91" t="n">
        <x:f>'CLAUSE 6'!T37</x:f>
        <x:v>0</x:v>
      </x:c>
      <x:c r="R21" s="91" t="n">
        <x:f>'ACTION CENTRE'!K63</x:f>
        <x:v>0</x:v>
      </x:c>
      <x:c r="S21" s="91" t="n">
        <x:f>'ACTION CENTRE'!L63</x:f>
        <x:v>0</x:v>
      </x:c>
      <x:c r="T21" s="91" t="n">
        <x:f>'ACTION CENTRE'!M63</x:f>
        <x:v>0</x:v>
      </x:c>
      <x:c r="U21" s="91" t="str">
        <x:f>IF(N21="","",IF(N21="Assured","Closed",IF(T21&lt;&gt;"",T21,"Open")))</x:f>
      </x:c>
      <x:c r="V21" s="91" t="str">
        <x:v>https://rgqualitymanagement.co.uk/quality-management-templates/</x:v>
      </x:c>
    </x:row>
    <x:row r="22">
      <x:c r="A22" s="91" t="str">
        <x:v>7</x:v>
      </x:c>
      <x:c r="B22" s="91" t="str">
        <x:v>7.1</x:v>
      </x:c>
      <x:c r="C22" s="91" t="str">
        <x:v>Resources</x:v>
      </x:c>
      <x:c r="D22" s="91" t="str">
        <x:v>Provide the people, competence, infrastructure, knowledge and controlled information needed for reliable execution. Focus: resources.</x:v>
      </x:c>
      <x:c r="E22" s="91" t="str">
        <x:v>The control is clearly owned, consistently implemented, objectively evidenced and demonstrably effective.</x:v>
      </x:c>
      <x:c r="F22" s="91" t="str">
        <x:v>Applicable process documents, records, performance data, interviews and observed implementation.</x:v>
      </x:c>
      <x:c r="G22" s="91" t="str">
        <x:v>Inadequate support controls can make otherwise sound processes unreliable or non-repeatable.</x:v>
      </x:c>
      <x:c r="H22" s="91" t="n">
        <x:v>1</x:v>
      </x:c>
      <x:c r="I22" s="91" t="n">
        <x:f>'CLAUSE 7'!L25</x:f>
        <x:v>0</x:v>
      </x:c>
      <x:c r="J22" s="91" t="n">
        <x:f>'CLAUSE 7'!M25</x:f>
        <x:v>0</x:v>
      </x:c>
      <x:c r="K22" s="91" t="n">
        <x:f>'CLAUSE 7'!N25</x:f>
        <x:v>0</x:v>
      </x:c>
      <x:c r="L22" s="91" t="n">
        <x:f>'CLAUSE 7'!O25</x:f>
        <x:v>0</x:v>
      </x:c>
      <x:c r="M22" s="91" t="n">
        <x:f>IF(COUNTA(I22:L22)=0,"",IF(COUNTIF(I22:L22,"N/A")=4,"",ROUND((IF(I22="N/A",0,IF(I22="Yes",20,IF(I22="Partial",10,0)))+IF(J22="N/A",0,IF(J22="Yes",25,IF(J22="Partial",12.5,0)))+IF(K22="N/A",0,IF(K22="Yes",25,IF(K22="Partial",12.5,0)))+IF(L22="N/A",0,IF(L22="Yes",30,IF(L22="Partial",15,0))))/(IF(I22="N/A",0,20)+IF(J22="N/A",0,25)+IF(K22="N/A",0,25)+IF(L22="N/A",0,30))*100,0)))</x:f>
        <x:v>0</x:v>
      </x:c>
      <x:c r="N22" s="91" t="str">
        <x:f>IF(M22="","",IF(OR(L22="No",M22&lt;45),"Major gap",IF(M22&lt;70,"Material gap",IF(M22&lt;90,"Minor gap","Assured"))))</x:f>
      </x:c>
      <x:c r="O22" s="91" t="str">
        <x:f>IF(N22="","",IF(I22="No","Definition / governance",IF(J22="No","Implementation",IF(K22="No","Objective evidence",IF(L22="No","Effectiveness",IF(I22="Partial","Definition / governance",IF(J22="Partial","Implementation",IF(K22="Partial","Objective evidence",IF(L22="Partial","Effectiveness","None")))))))))</x:f>
      </x:c>
      <x:c r="P22" s="91" t="str">
        <x:f>IF(O22="","",IF(O22="None","Maintain the control and continue monitoring effectiveness",IF(O22="Definition / governance","Define or strengthen ownership, criteria, interfaces and the control method",IF(O22="Implementation","Deploy the defined control, close competence/communication gaps and verify adoption",IF(O22="Objective evidence","Clarify required evidence, sample execution and use targeted verification or internal audit",IF(O22="Effectiveness","Investigate the failure mechanism; apply proportionate structured RCCA where warranted and verify effectiveness","Confirm applicability"))))))</x:f>
      </x:c>
      <x:c r="Q22" s="91" t="n">
        <x:f>'CLAUSE 7'!T25</x:f>
        <x:v>0</x:v>
      </x:c>
      <x:c r="R22" s="91" t="n">
        <x:f>'ACTION CENTRE'!K65</x:f>
        <x:v>0</x:v>
      </x:c>
      <x:c r="S22" s="91" t="n">
        <x:f>'ACTION CENTRE'!L65</x:f>
        <x:v>0</x:v>
      </x:c>
      <x:c r="T22" s="91" t="n">
        <x:f>'ACTION CENTRE'!M65</x:f>
        <x:v>0</x:v>
      </x:c>
      <x:c r="U22" s="91" t="str">
        <x:f>IF(N22="","",IF(N22="Assured","Closed",IF(T22&lt;&gt;"",T22,"Open")))</x:f>
      </x:c>
      <x:c r="V22" s="91" t="str">
        <x:v>https://rgqualitymanagement.co.uk/quality-management-templates/</x:v>
      </x:c>
    </x:row>
    <x:row r="23">
      <x:c r="A23" s="91" t="str">
        <x:v>7</x:v>
      </x:c>
      <x:c r="B23" s="91" t="str">
        <x:v>7.1.1</x:v>
      </x:c>
      <x:c r="C23" s="91" t="str">
        <x:v>Resources – general</x:v>
      </x:c>
      <x:c r="D23" s="91" t="str">
        <x:v>Provide the people, competence, infrastructure, knowledge and controlled information needed for reliable execution. Focus: resources – general.</x:v>
      </x:c>
      <x:c r="E23" s="91" t="str">
        <x:v>The control is clearly owned, consistently implemented, objectively evidenced and demonstrably effective.</x:v>
      </x:c>
      <x:c r="F23" s="91" t="str">
        <x:v>Applicable process documents, records, performance data, interviews and observed implementation.</x:v>
      </x:c>
      <x:c r="G23" s="91" t="str">
        <x:v>Inadequate support controls can make otherwise sound processes unreliable or non-repeatable.</x:v>
      </x:c>
      <x:c r="H23" s="91" t="n">
        <x:v>1</x:v>
      </x:c>
      <x:c r="I23" s="91" t="n">
        <x:f>'CLAUSE 7'!L27</x:f>
        <x:v>0</x:v>
      </x:c>
      <x:c r="J23" s="91" t="n">
        <x:f>'CLAUSE 7'!M27</x:f>
        <x:v>0</x:v>
      </x:c>
      <x:c r="K23" s="91" t="n">
        <x:f>'CLAUSE 7'!N27</x:f>
        <x:v>0</x:v>
      </x:c>
      <x:c r="L23" s="91" t="n">
        <x:f>'CLAUSE 7'!O27</x:f>
        <x:v>0</x:v>
      </x:c>
      <x:c r="M23" s="91" t="n">
        <x:f>IF(COUNTA(I23:L23)=0,"",IF(COUNTIF(I23:L23,"N/A")=4,"",ROUND((IF(I23="N/A",0,IF(I23="Yes",20,IF(I23="Partial",10,0)))+IF(J23="N/A",0,IF(J23="Yes",25,IF(J23="Partial",12.5,0)))+IF(K23="N/A",0,IF(K23="Yes",25,IF(K23="Partial",12.5,0)))+IF(L23="N/A",0,IF(L23="Yes",30,IF(L23="Partial",15,0))))/(IF(I23="N/A",0,20)+IF(J23="N/A",0,25)+IF(K23="N/A",0,25)+IF(L23="N/A",0,30))*100,0)))</x:f>
        <x:v>0</x:v>
      </x:c>
      <x:c r="N23" s="91" t="str">
        <x:f>IF(M23="","",IF(OR(L23="No",M23&lt;45),"Major gap",IF(M23&lt;70,"Material gap",IF(M23&lt;90,"Minor gap","Assured"))))</x:f>
      </x:c>
      <x:c r="O23" s="91" t="str">
        <x:f>IF(N23="","",IF(I23="No","Definition / governance",IF(J23="No","Implementation",IF(K23="No","Objective evidence",IF(L23="No","Effectiveness",IF(I23="Partial","Definition / governance",IF(J23="Partial","Implementation",IF(K23="Partial","Objective evidence",IF(L23="Partial","Effectiveness","None")))))))))</x:f>
      </x:c>
      <x:c r="P23" s="91" t="str">
        <x:f>IF(O23="","",IF(O23="None","Maintain the control and continue monitoring effectiveness",IF(O23="Definition / governance","Define or strengthen ownership, criteria, interfaces and the control method",IF(O23="Implementation","Deploy the defined control, close competence/communication gaps and verify adoption",IF(O23="Objective evidence","Clarify required evidence, sample execution and use targeted verification or internal audit",IF(O23="Effectiveness","Investigate the failure mechanism; apply proportionate structured RCCA where warranted and verify effectiveness","Confirm applicability"))))))</x:f>
      </x:c>
      <x:c r="Q23" s="91" t="n">
        <x:f>'CLAUSE 7'!T27</x:f>
        <x:v>0</x:v>
      </x:c>
      <x:c r="R23" s="91" t="n">
        <x:f>'ACTION CENTRE'!K67</x:f>
        <x:v>0</x:v>
      </x:c>
      <x:c r="S23" s="91" t="n">
        <x:f>'ACTION CENTRE'!L67</x:f>
        <x:v>0</x:v>
      </x:c>
      <x:c r="T23" s="91" t="n">
        <x:f>'ACTION CENTRE'!M67</x:f>
        <x:v>0</x:v>
      </x:c>
      <x:c r="U23" s="91" t="str">
        <x:f>IF(N23="","",IF(N23="Assured","Closed",IF(T23&lt;&gt;"",T23,"Open")))</x:f>
      </x:c>
      <x:c r="V23" s="91" t="str">
        <x:v>https://rgqualitymanagement.co.uk/quality-management-templates/</x:v>
      </x:c>
    </x:row>
    <x:row r="24">
      <x:c r="A24" s="91" t="str">
        <x:v>7</x:v>
      </x:c>
      <x:c r="B24" s="91" t="str">
        <x:v>7.1.2</x:v>
      </x:c>
      <x:c r="C24" s="91" t="str">
        <x:v>People</x:v>
      </x:c>
      <x:c r="D24" s="91" t="str">
        <x:v>Provide the people, competence, infrastructure, knowledge and controlled information needed for reliable execution. Focus: people.</x:v>
      </x:c>
      <x:c r="E24" s="91" t="str">
        <x:v>The control is clearly owned, consistently implemented, objectively evidenced and demonstrably effective.</x:v>
      </x:c>
      <x:c r="F24" s="91" t="str">
        <x:v>Applicable process documents, records, performance data, interviews and observed implementation.</x:v>
      </x:c>
      <x:c r="G24" s="91" t="str">
        <x:v>Inadequate support controls can make otherwise sound processes unreliable or non-repeatable.</x:v>
      </x:c>
      <x:c r="H24" s="91" t="n">
        <x:v>1</x:v>
      </x:c>
      <x:c r="I24" s="91" t="n">
        <x:f>'CLAUSE 7'!L29</x:f>
        <x:v>0</x:v>
      </x:c>
      <x:c r="J24" s="91" t="n">
        <x:f>'CLAUSE 7'!M29</x:f>
        <x:v>0</x:v>
      </x:c>
      <x:c r="K24" s="91" t="n">
        <x:f>'CLAUSE 7'!N29</x:f>
        <x:v>0</x:v>
      </x:c>
      <x:c r="L24" s="91" t="n">
        <x:f>'CLAUSE 7'!O29</x:f>
        <x:v>0</x:v>
      </x:c>
      <x:c r="M24" s="91" t="n">
        <x:f>IF(COUNTA(I24:L24)=0,"",IF(COUNTIF(I24:L24,"N/A")=4,"",ROUND((IF(I24="N/A",0,IF(I24="Yes",20,IF(I24="Partial",10,0)))+IF(J24="N/A",0,IF(J24="Yes",25,IF(J24="Partial",12.5,0)))+IF(K24="N/A",0,IF(K24="Yes",25,IF(K24="Partial",12.5,0)))+IF(L24="N/A",0,IF(L24="Yes",30,IF(L24="Partial",15,0))))/(IF(I24="N/A",0,20)+IF(J24="N/A",0,25)+IF(K24="N/A",0,25)+IF(L24="N/A",0,30))*100,0)))</x:f>
        <x:v>0</x:v>
      </x:c>
      <x:c r="N24" s="91" t="str">
        <x:f>IF(M24="","",IF(OR(L24="No",M24&lt;45),"Major gap",IF(M24&lt;70,"Material gap",IF(M24&lt;90,"Minor gap","Assured"))))</x:f>
      </x:c>
      <x:c r="O24" s="91" t="str">
        <x:f>IF(N24="","",IF(I24="No","Definition / governance",IF(J24="No","Implementation",IF(K24="No","Objective evidence",IF(L24="No","Effectiveness",IF(I24="Partial","Definition / governance",IF(J24="Partial","Implementation",IF(K24="Partial","Objective evidence",IF(L24="Partial","Effectiveness","None")))))))))</x:f>
      </x:c>
      <x:c r="P24" s="91" t="str">
        <x:f>IF(O24="","",IF(O24="None","Maintain the control and continue monitoring effectiveness",IF(O24="Definition / governance","Define or strengthen ownership, criteria, interfaces and the control method",IF(O24="Implementation","Deploy the defined control, close competence/communication gaps and verify adoption",IF(O24="Objective evidence","Clarify required evidence, sample execution and use targeted verification or internal audit",IF(O24="Effectiveness","Investigate the failure mechanism; apply proportionate structured RCCA where warranted and verify effectiveness","Confirm applicability"))))))</x:f>
      </x:c>
      <x:c r="Q24" s="91" t="n">
        <x:f>'CLAUSE 7'!T29</x:f>
        <x:v>0</x:v>
      </x:c>
      <x:c r="R24" s="91" t="n">
        <x:f>'ACTION CENTRE'!K69</x:f>
        <x:v>0</x:v>
      </x:c>
      <x:c r="S24" s="91" t="n">
        <x:f>'ACTION CENTRE'!L69</x:f>
        <x:v>0</x:v>
      </x:c>
      <x:c r="T24" s="91" t="n">
        <x:f>'ACTION CENTRE'!M69</x:f>
        <x:v>0</x:v>
      </x:c>
      <x:c r="U24" s="91" t="str">
        <x:f>IF(N24="","",IF(N24="Assured","Closed",IF(T24&lt;&gt;"",T24,"Open")))</x:f>
      </x:c>
      <x:c r="V24" s="91" t="str">
        <x:v>https://rgqualitymanagement.co.uk/quality-management-templates/</x:v>
      </x:c>
    </x:row>
    <x:row r="25">
      <x:c r="A25" s="91" t="str">
        <x:v>7</x:v>
      </x:c>
      <x:c r="B25" s="91" t="str">
        <x:v>7.1.3</x:v>
      </x:c>
      <x:c r="C25" s="91" t="str">
        <x:v>Infrastructure</x:v>
      </x:c>
      <x:c r="D25" s="91" t="str">
        <x:v>Provide the people, competence, infrastructure, knowledge and controlled information needed for reliable execution. Focus: infrastructure.</x:v>
      </x:c>
      <x:c r="E25" s="91" t="str">
        <x:v>The control is clearly owned, consistently implemented, objectively evidenced and demonstrably effective.</x:v>
      </x:c>
      <x:c r="F25" s="91" t="str">
        <x:v>Applicable process documents, records, performance data, interviews and observed implementation.</x:v>
      </x:c>
      <x:c r="G25" s="91" t="str">
        <x:v>Inadequate support controls can make otherwise sound processes unreliable or non-repeatable.</x:v>
      </x:c>
      <x:c r="H25" s="91" t="n">
        <x:v>1</x:v>
      </x:c>
      <x:c r="I25" s="91" t="n">
        <x:f>'CLAUSE 7'!L31</x:f>
        <x:v>0</x:v>
      </x:c>
      <x:c r="J25" s="91" t="n">
        <x:f>'CLAUSE 7'!M31</x:f>
        <x:v>0</x:v>
      </x:c>
      <x:c r="K25" s="91" t="n">
        <x:f>'CLAUSE 7'!N31</x:f>
        <x:v>0</x:v>
      </x:c>
      <x:c r="L25" s="91" t="n">
        <x:f>'CLAUSE 7'!O31</x:f>
        <x:v>0</x:v>
      </x:c>
      <x:c r="M25" s="91" t="n">
        <x:f>IF(COUNTA(I25:L25)=0,"",IF(COUNTIF(I25:L25,"N/A")=4,"",ROUND((IF(I25="N/A",0,IF(I25="Yes",20,IF(I25="Partial",10,0)))+IF(J25="N/A",0,IF(J25="Yes",25,IF(J25="Partial",12.5,0)))+IF(K25="N/A",0,IF(K25="Yes",25,IF(K25="Partial",12.5,0)))+IF(L25="N/A",0,IF(L25="Yes",30,IF(L25="Partial",15,0))))/(IF(I25="N/A",0,20)+IF(J25="N/A",0,25)+IF(K25="N/A",0,25)+IF(L25="N/A",0,30))*100,0)))</x:f>
        <x:v>0</x:v>
      </x:c>
      <x:c r="N25" s="91" t="str">
        <x:f>IF(M25="","",IF(OR(L25="No",M25&lt;45),"Major gap",IF(M25&lt;70,"Material gap",IF(M25&lt;90,"Minor gap","Assured"))))</x:f>
      </x:c>
      <x:c r="O25" s="91" t="str">
        <x:f>IF(N25="","",IF(I25="No","Definition / governance",IF(J25="No","Implementation",IF(K25="No","Objective evidence",IF(L25="No","Effectiveness",IF(I25="Partial","Definition / governance",IF(J25="Partial","Implementation",IF(K25="Partial","Objective evidence",IF(L25="Partial","Effectiveness","None")))))))))</x:f>
      </x:c>
      <x:c r="P25" s="91" t="str">
        <x:f>IF(O25="","",IF(O25="None","Maintain the control and continue monitoring effectiveness",IF(O25="Definition / governance","Define or strengthen ownership, criteria, interfaces and the control method",IF(O25="Implementation","Deploy the defined control, close competence/communication gaps and verify adoption",IF(O25="Objective evidence","Clarify required evidence, sample execution and use targeted verification or internal audit",IF(O25="Effectiveness","Investigate the failure mechanism; apply proportionate structured RCCA where warranted and verify effectiveness","Confirm applicability"))))))</x:f>
      </x:c>
      <x:c r="Q25" s="91" t="n">
        <x:f>'CLAUSE 7'!T31</x:f>
        <x:v>0</x:v>
      </x:c>
      <x:c r="R25" s="91" t="n">
        <x:f>'ACTION CENTRE'!K71</x:f>
        <x:v>0</x:v>
      </x:c>
      <x:c r="S25" s="91" t="n">
        <x:f>'ACTION CENTRE'!L71</x:f>
        <x:v>0</x:v>
      </x:c>
      <x:c r="T25" s="91" t="n">
        <x:f>'ACTION CENTRE'!M71</x:f>
        <x:v>0</x:v>
      </x:c>
      <x:c r="U25" s="91" t="str">
        <x:f>IF(N25="","",IF(N25="Assured","Closed",IF(T25&lt;&gt;"",T25,"Open")))</x:f>
      </x:c>
      <x:c r="V25" s="91" t="str">
        <x:v>https://rgqualitymanagement.co.uk/quality-management-templates/</x:v>
      </x:c>
    </x:row>
    <x:row r="26">
      <x:c r="A26" s="91" t="str">
        <x:v>7</x:v>
      </x:c>
      <x:c r="B26" s="91" t="str">
        <x:v>7.1.4</x:v>
      </x:c>
      <x:c r="C26" s="91" t="str">
        <x:v>Process environment</x:v>
      </x:c>
      <x:c r="D26" s="91" t="str">
        <x:v>Provide the people, competence, infrastructure, knowledge and controlled information needed for reliable execution. Focus: process environment.</x:v>
      </x:c>
      <x:c r="E26" s="91" t="str">
        <x:v>Inputs, outputs, sequence, ownership, resources, criteria and measures are defined and the process achieves intended results.</x:v>
      </x:c>
      <x:c r="F26" s="91" t="str">
        <x:v>Applicable process documents, records, performance data, interviews and observed implementation.</x:v>
      </x:c>
      <x:c r="G26" s="91" t="str">
        <x:v>Inadequate support controls can make otherwise sound processes unreliable or non-repeatable.</x:v>
      </x:c>
      <x:c r="H26" s="91" t="n">
        <x:v>1</x:v>
      </x:c>
      <x:c r="I26" s="91" t="n">
        <x:f>'CLAUSE 7'!L33</x:f>
        <x:v>0</x:v>
      </x:c>
      <x:c r="J26" s="91" t="n">
        <x:f>'CLAUSE 7'!M33</x:f>
        <x:v>0</x:v>
      </x:c>
      <x:c r="K26" s="91" t="n">
        <x:f>'CLAUSE 7'!N33</x:f>
        <x:v>0</x:v>
      </x:c>
      <x:c r="L26" s="91" t="n">
        <x:f>'CLAUSE 7'!O33</x:f>
        <x:v>0</x:v>
      </x:c>
      <x:c r="M26" s="91" t="n">
        <x:f>IF(COUNTA(I26:L26)=0,"",IF(COUNTIF(I26:L26,"N/A")=4,"",ROUND((IF(I26="N/A",0,IF(I26="Yes",20,IF(I26="Partial",10,0)))+IF(J26="N/A",0,IF(J26="Yes",25,IF(J26="Partial",12.5,0)))+IF(K26="N/A",0,IF(K26="Yes",25,IF(K26="Partial",12.5,0)))+IF(L26="N/A",0,IF(L26="Yes",30,IF(L26="Partial",15,0))))/(IF(I26="N/A",0,20)+IF(J26="N/A",0,25)+IF(K26="N/A",0,25)+IF(L26="N/A",0,30))*100,0)))</x:f>
        <x:v>0</x:v>
      </x:c>
      <x:c r="N26" s="91" t="str">
        <x:f>IF(M26="","",IF(OR(L26="No",M26&lt;45),"Major gap",IF(M26&lt;70,"Material gap",IF(M26&lt;90,"Minor gap","Assured"))))</x:f>
      </x:c>
      <x:c r="O26" s="91" t="str">
        <x:f>IF(N26="","",IF(I26="No","Definition / governance",IF(J26="No","Implementation",IF(K26="No","Objective evidence",IF(L26="No","Effectiveness",IF(I26="Partial","Definition / governance",IF(J26="Partial","Implementation",IF(K26="Partial","Objective evidence",IF(L26="Partial","Effectiveness","None")))))))))</x:f>
      </x:c>
      <x:c r="P26" s="91" t="str">
        <x:f>IF(O26="","",IF(O26="None","Maintain the control and continue monitoring effectiveness",IF(O26="Definition / governance","Define or strengthen ownership, criteria, interfaces and the control method",IF(O26="Implementation","Deploy the defined control, close competence/communication gaps and verify adoption",IF(O26="Objective evidence","Clarify required evidence, sample execution and use targeted verification or internal audit",IF(O26="Effectiveness","Investigate the failure mechanism; apply proportionate structured RCCA where warranted and verify effectiveness","Confirm applicability"))))))</x:f>
      </x:c>
      <x:c r="Q26" s="91" t="n">
        <x:f>'CLAUSE 7'!T33</x:f>
        <x:v>0</x:v>
      </x:c>
      <x:c r="R26" s="91" t="n">
        <x:f>'ACTION CENTRE'!K73</x:f>
        <x:v>0</x:v>
      </x:c>
      <x:c r="S26" s="91" t="n">
        <x:f>'ACTION CENTRE'!L73</x:f>
        <x:v>0</x:v>
      </x:c>
      <x:c r="T26" s="91" t="n">
        <x:f>'ACTION CENTRE'!M73</x:f>
        <x:v>0</x:v>
      </x:c>
      <x:c r="U26" s="91" t="str">
        <x:f>IF(N26="","",IF(N26="Assured","Closed",IF(T26&lt;&gt;"",T26,"Open")))</x:f>
      </x:c>
      <x:c r="V26" s="91" t="str">
        <x:v>https://rgqualitymanagement.co.uk/quality-management-templates/</x:v>
      </x:c>
    </x:row>
    <x:row r="27">
      <x:c r="A27" s="91" t="str">
        <x:v>7</x:v>
      </x:c>
      <x:c r="B27" s="91" t="str">
        <x:v>7.1.5</x:v>
      </x:c>
      <x:c r="C27" s="91" t="str">
        <x:v>Monitoring and measuring resources</x:v>
      </x:c>
      <x:c r="D27" s="91" t="str">
        <x:v>Provide the people, competence, infrastructure, knowledge and controlled information needed for reliable execution. Focus: monitoring and measuring resources.</x:v>
      </x:c>
      <x:c r="E27" s="91" t="str">
        <x:v>The control is clearly owned, consistently implemented, objectively evidenced and demonstrably effective.</x:v>
      </x:c>
      <x:c r="F27" s="91" t="str">
        <x:v>Equipment register, calibration/verification, status, traceability, recall, protection and suitability evidence.</x:v>
      </x:c>
      <x:c r="G27" s="91" t="str">
        <x:v>Inadequate support controls can make otherwise sound processes unreliable or non-repeatable.</x:v>
      </x:c>
      <x:c r="H27" s="91" t="n">
        <x:v>1</x:v>
      </x:c>
      <x:c r="I27" s="91" t="n">
        <x:f>'CLAUSE 7'!L35</x:f>
        <x:v>0</x:v>
      </x:c>
      <x:c r="J27" s="91" t="n">
        <x:f>'CLAUSE 7'!M35</x:f>
        <x:v>0</x:v>
      </x:c>
      <x:c r="K27" s="91" t="n">
        <x:f>'CLAUSE 7'!N35</x:f>
        <x:v>0</x:v>
      </x:c>
      <x:c r="L27" s="91" t="n">
        <x:f>'CLAUSE 7'!O35</x:f>
        <x:v>0</x:v>
      </x:c>
      <x:c r="M27" s="91" t="n">
        <x:f>IF(COUNTA(I27:L27)=0,"",IF(COUNTIF(I27:L27,"N/A")=4,"",ROUND((IF(I27="N/A",0,IF(I27="Yes",20,IF(I27="Partial",10,0)))+IF(J27="N/A",0,IF(J27="Yes",25,IF(J27="Partial",12.5,0)))+IF(K27="N/A",0,IF(K27="Yes",25,IF(K27="Partial",12.5,0)))+IF(L27="N/A",0,IF(L27="Yes",30,IF(L27="Partial",15,0))))/(IF(I27="N/A",0,20)+IF(J27="N/A",0,25)+IF(K27="N/A",0,25)+IF(L27="N/A",0,30))*100,0)))</x:f>
        <x:v>0</x:v>
      </x:c>
      <x:c r="N27" s="91" t="str">
        <x:f>IF(M27="","",IF(OR(L27="No",M27&lt;45),"Major gap",IF(M27&lt;70,"Material gap",IF(M27&lt;90,"Minor gap","Assured"))))</x:f>
      </x:c>
      <x:c r="O27" s="91" t="str">
        <x:f>IF(N27="","",IF(I27="No","Definition / governance",IF(J27="No","Implementation",IF(K27="No","Objective evidence",IF(L27="No","Effectiveness",IF(I27="Partial","Definition / governance",IF(J27="Partial","Implementation",IF(K27="Partial","Objective evidence",IF(L27="Partial","Effectiveness","None")))))))))</x:f>
      </x:c>
      <x:c r="P27" s="91" t="str">
        <x:f>IF(O27="","",IF(O27="None","Maintain the control and continue monitoring effectiveness",IF(O27="Definition / governance","Define or strengthen ownership, criteria, interfaces and the control method",IF(O27="Implementation","Deploy the defined control, close competence/communication gaps and verify adoption",IF(O27="Objective evidence","Clarify required evidence, sample execution and use targeted verification or internal audit",IF(O27="Effectiveness","Investigate the failure mechanism; apply proportionate structured RCCA where warranted and verify effectiveness","Confirm applicability"))))))</x:f>
      </x:c>
      <x:c r="Q27" s="91" t="n">
        <x:f>'CLAUSE 7'!T35</x:f>
        <x:v>0</x:v>
      </x:c>
      <x:c r="R27" s="91" t="n">
        <x:f>'ACTION CENTRE'!K75</x:f>
        <x:v>0</x:v>
      </x:c>
      <x:c r="S27" s="91" t="n">
        <x:f>'ACTION CENTRE'!L75</x:f>
        <x:v>0</x:v>
      </x:c>
      <x:c r="T27" s="91" t="n">
        <x:f>'ACTION CENTRE'!M75</x:f>
        <x:v>0</x:v>
      </x:c>
      <x:c r="U27" s="91" t="str">
        <x:f>IF(N27="","",IF(N27="Assured","Closed",IF(T27&lt;&gt;"",T27,"Open")))</x:f>
      </x:c>
      <x:c r="V27" s="91" t="str">
        <x:v>https://rgqualitymanagement.co.uk/quality-management-templates/</x:v>
      </x:c>
    </x:row>
    <x:row r="28">
      <x:c r="A28" s="91" t="str">
        <x:v>7</x:v>
      </x:c>
      <x:c r="B28" s="91" t="str">
        <x:v>7.1.5.1</x:v>
      </x:c>
      <x:c r="C28" s="91" t="str">
        <x:v>Monitoring and measuring – general</x:v>
      </x:c>
      <x:c r="D28" s="91" t="str">
        <x:v>Provide the people, competence, infrastructure, knowledge and controlled information needed for reliable execution. Focus: monitoring and measuring – general.</x:v>
      </x:c>
      <x:c r="E28" s="91" t="str">
        <x:v>The control is clearly owned, consistently implemented, objectively evidenced and demonstrably effective.</x:v>
      </x:c>
      <x:c r="F28" s="91" t="str">
        <x:v>Equipment register, calibration/verification, status, traceability, recall, protection and suitability evidence.</x:v>
      </x:c>
      <x:c r="G28" s="91" t="str">
        <x:v>Inadequate support controls can make otherwise sound processes unreliable or non-repeatable.</x:v>
      </x:c>
      <x:c r="H28" s="91" t="n">
        <x:v>5</x:v>
      </x:c>
      <x:c r="I28" s="91" t="n">
        <x:f>'CLAUSE 7'!L37</x:f>
        <x:v>0</x:v>
      </x:c>
      <x:c r="J28" s="91" t="n">
        <x:f>'CLAUSE 7'!M37</x:f>
        <x:v>0</x:v>
      </x:c>
      <x:c r="K28" s="91" t="n">
        <x:f>'CLAUSE 7'!N37</x:f>
        <x:v>0</x:v>
      </x:c>
      <x:c r="L28" s="91" t="n">
        <x:f>'CLAUSE 7'!O37</x:f>
        <x:v>0</x:v>
      </x:c>
      <x:c r="M28" s="91" t="n">
        <x:f>IF(COUNTA(I28:L28)=0,"",IF(COUNTIF(I28:L28,"N/A")=4,"",ROUND((IF(I28="N/A",0,IF(I28="Yes",20,IF(I28="Partial",10,0)))+IF(J28="N/A",0,IF(J28="Yes",25,IF(J28="Partial",12.5,0)))+IF(K28="N/A",0,IF(K28="Yes",25,IF(K28="Partial",12.5,0)))+IF(L28="N/A",0,IF(L28="Yes",30,IF(L28="Partial",15,0))))/(IF(I28="N/A",0,20)+IF(J28="N/A",0,25)+IF(K28="N/A",0,25)+IF(L28="N/A",0,30))*100,0)))</x:f>
        <x:v>0</x:v>
      </x:c>
      <x:c r="N28" s="91" t="str">
        <x:f>IF(M28="","",IF(OR(L28="No",M28&lt;45),"Major gap",IF(M28&lt;70,"Material gap",IF(M28&lt;90,"Minor gap","Assured"))))</x:f>
      </x:c>
      <x:c r="O28" s="91" t="str">
        <x:f>IF(N28="","",IF(I28="No","Definition / governance",IF(J28="No","Implementation",IF(K28="No","Objective evidence",IF(L28="No","Effectiveness",IF(I28="Partial","Definition / governance",IF(J28="Partial","Implementation",IF(K28="Partial","Objective evidence",IF(L28="Partial","Effectiveness","None")))))))))</x:f>
      </x:c>
      <x:c r="P28" s="91" t="str">
        <x:f>IF(O28="","",IF(O28="None","Maintain the control and continue monitoring effectiveness",IF(O28="Definition / governance","Define or strengthen ownership, criteria, interfaces and the control method",IF(O28="Implementation","Deploy the defined control, close competence/communication gaps and verify adoption",IF(O28="Objective evidence","Clarify required evidence, sample execution and use targeted verification or internal audit",IF(O28="Effectiveness","Investigate the failure mechanism; apply proportionate structured RCCA where warranted and verify effectiveness","Confirm applicability"))))))</x:f>
      </x:c>
      <x:c r="Q28" s="91" t="n">
        <x:f>'CLAUSE 7'!T37</x:f>
        <x:v>0</x:v>
      </x:c>
      <x:c r="R28" s="91" t="n">
        <x:f>'ACTION CENTRE'!K77</x:f>
        <x:v>0</x:v>
      </x:c>
      <x:c r="S28" s="91" t="n">
        <x:f>'ACTION CENTRE'!L77</x:f>
        <x:v>0</x:v>
      </x:c>
      <x:c r="T28" s="91" t="n">
        <x:f>'ACTION CENTRE'!M77</x:f>
        <x:v>0</x:v>
      </x:c>
      <x:c r="U28" s="91" t="str">
        <x:f>IF(N28="","",IF(N28="Assured","Closed",IF(T28&lt;&gt;"",T28,"Open")))</x:f>
      </x:c>
      <x:c r="V28" s="91" t="str">
        <x:v>https://rgqualitymanagement.co.uk/quality-management-templates/</x:v>
      </x:c>
    </x:row>
    <x:row r="29">
      <x:c r="A29" s="91" t="str">
        <x:v>7</x:v>
      </x:c>
      <x:c r="B29" s="91" t="str">
        <x:v>7.1.5.2</x:v>
      </x:c>
      <x:c r="C29" s="91" t="str">
        <x:v>Measurement traceability</x:v>
      </x:c>
      <x:c r="D29" s="91" t="str">
        <x:v>Provide the people, competence, infrastructure, knowledge and controlled information needed for reliable execution. Focus: measurement traceability.</x:v>
      </x:c>
      <x:c r="E29" s="91" t="str">
        <x:v>The control is clearly owned, consistently implemented, objectively evidenced and demonstrably effective.</x:v>
      </x:c>
      <x:c r="F29" s="91" t="str">
        <x:v>Equipment register, calibration/verification, status, traceability, recall, protection and suitability evidence.</x:v>
      </x:c>
      <x:c r="G29" s="91" t="str">
        <x:v>Inadequate support controls can make otherwise sound processes unreliable or non-repeatable.</x:v>
      </x:c>
      <x:c r="H29" s="91" t="n">
        <x:v>43</x:v>
      </x:c>
      <x:c r="I29" s="91" t="n">
        <x:f>'CLAUSE 7'!L39</x:f>
        <x:v>0</x:v>
      </x:c>
      <x:c r="J29" s="91" t="n">
        <x:f>'CLAUSE 7'!M39</x:f>
        <x:v>0</x:v>
      </x:c>
      <x:c r="K29" s="91" t="n">
        <x:f>'CLAUSE 7'!N39</x:f>
        <x:v>0</x:v>
      </x:c>
      <x:c r="L29" s="91" t="n">
        <x:f>'CLAUSE 7'!O39</x:f>
        <x:v>0</x:v>
      </x:c>
      <x:c r="M29" s="91" t="n">
        <x:f>IF(COUNTA(I29:L29)=0,"",IF(COUNTIF(I29:L29,"N/A")=4,"",ROUND((IF(I29="N/A",0,IF(I29="Yes",20,IF(I29="Partial",10,0)))+IF(J29="N/A",0,IF(J29="Yes",25,IF(J29="Partial",12.5,0)))+IF(K29="N/A",0,IF(K29="Yes",25,IF(K29="Partial",12.5,0)))+IF(L29="N/A",0,IF(L29="Yes",30,IF(L29="Partial",15,0))))/(IF(I29="N/A",0,20)+IF(J29="N/A",0,25)+IF(K29="N/A",0,25)+IF(L29="N/A",0,30))*100,0)))</x:f>
        <x:v>0</x:v>
      </x:c>
      <x:c r="N29" s="91" t="str">
        <x:f>IF(M29="","",IF(OR(L29="No",M29&lt;45),"Major gap",IF(M29&lt;70,"Material gap",IF(M29&lt;90,"Minor gap","Assured"))))</x:f>
      </x:c>
      <x:c r="O29" s="91" t="str">
        <x:f>IF(N29="","",IF(I29="No","Definition / governance",IF(J29="No","Implementation",IF(K29="No","Objective evidence",IF(L29="No","Effectiveness",IF(I29="Partial","Definition / governance",IF(J29="Partial","Implementation",IF(K29="Partial","Objective evidence",IF(L29="Partial","Effectiveness","None")))))))))</x:f>
      </x:c>
      <x:c r="P29" s="91" t="str">
        <x:f>IF(O29="","",IF(O29="None","Maintain the control and continue monitoring effectiveness",IF(O29="Definition / governance","Define or strengthen ownership, criteria, interfaces and the control method",IF(O29="Implementation","Deploy the defined control, close competence/communication gaps and verify adoption",IF(O29="Objective evidence","Clarify required evidence, sample execution and use targeted verification or internal audit",IF(O29="Effectiveness","Investigate the failure mechanism; apply proportionate structured RCCA where warranted and verify effectiveness","Confirm applicability"))))))</x:f>
      </x:c>
      <x:c r="Q29" s="91" t="n">
        <x:f>'CLAUSE 7'!T39</x:f>
        <x:v>0</x:v>
      </x:c>
      <x:c r="R29" s="91" t="n">
        <x:f>'ACTION CENTRE'!K79</x:f>
        <x:v>0</x:v>
      </x:c>
      <x:c r="S29" s="91" t="n">
        <x:f>'ACTION CENTRE'!L79</x:f>
        <x:v>0</x:v>
      </x:c>
      <x:c r="T29" s="91" t="n">
        <x:f>'ACTION CENTRE'!M79</x:f>
        <x:v>0</x:v>
      </x:c>
      <x:c r="U29" s="91" t="str">
        <x:f>IF(N29="","",IF(N29="Assured","Closed",IF(T29&lt;&gt;"",T29,"Open")))</x:f>
      </x:c>
      <x:c r="V29" s="91" t="str">
        <x:v>https://rgqualitymanagement.co.uk/quality-management-templates/</x:v>
      </x:c>
    </x:row>
    <x:row r="30">
      <x:c r="A30" s="91" t="str">
        <x:v>7</x:v>
      </x:c>
      <x:c r="B30" s="91" t="str">
        <x:v>7.1.6</x:v>
      </x:c>
      <x:c r="C30" s="91" t="str">
        <x:v>Organisational knowledge</x:v>
      </x:c>
      <x:c r="D30" s="91" t="str">
        <x:v>Provide the people, competence, infrastructure, knowledge and controlled information needed for reliable execution. Focus: organisational knowledge.</x:v>
      </x:c>
      <x:c r="E30" s="91" t="str">
        <x:v>The control is clearly owned, consistently implemented, objectively evidenced and demonstrably effective.</x:v>
      </x:c>
      <x:c r="F30" s="91" t="str">
        <x:v>Applicable process documents, records, performance data, interviews and observed implementation.</x:v>
      </x:c>
      <x:c r="G30" s="91" t="str">
        <x:v>Inadequate support controls can make otherwise sound processes unreliable or non-repeatable.</x:v>
      </x:c>
      <x:c r="H30" s="91" t="n">
        <x:v>1</x:v>
      </x:c>
      <x:c r="I30" s="91" t="n">
        <x:f>'CLAUSE 7'!L41</x:f>
        <x:v>0</x:v>
      </x:c>
      <x:c r="J30" s="91" t="n">
        <x:f>'CLAUSE 7'!M41</x:f>
        <x:v>0</x:v>
      </x:c>
      <x:c r="K30" s="91" t="n">
        <x:f>'CLAUSE 7'!N41</x:f>
        <x:v>0</x:v>
      </x:c>
      <x:c r="L30" s="91" t="n">
        <x:f>'CLAUSE 7'!O41</x:f>
        <x:v>0</x:v>
      </x:c>
      <x:c r="M30" s="91" t="n">
        <x:f>IF(COUNTA(I30:L30)=0,"",IF(COUNTIF(I30:L30,"N/A")=4,"",ROUND((IF(I30="N/A",0,IF(I30="Yes",20,IF(I30="Partial",10,0)))+IF(J30="N/A",0,IF(J30="Yes",25,IF(J30="Partial",12.5,0)))+IF(K30="N/A",0,IF(K30="Yes",25,IF(K30="Partial",12.5,0)))+IF(L30="N/A",0,IF(L30="Yes",30,IF(L30="Partial",15,0))))/(IF(I30="N/A",0,20)+IF(J30="N/A",0,25)+IF(K30="N/A",0,25)+IF(L30="N/A",0,30))*100,0)))</x:f>
        <x:v>0</x:v>
      </x:c>
      <x:c r="N30" s="91" t="str">
        <x:f>IF(M30="","",IF(OR(L30="No",M30&lt;45),"Major gap",IF(M30&lt;70,"Material gap",IF(M30&lt;90,"Minor gap","Assured"))))</x:f>
      </x:c>
      <x:c r="O30" s="91" t="str">
        <x:f>IF(N30="","",IF(I30="No","Definition / governance",IF(J30="No","Implementation",IF(K30="No","Objective evidence",IF(L30="No","Effectiveness",IF(I30="Partial","Definition / governance",IF(J30="Partial","Implementation",IF(K30="Partial","Objective evidence",IF(L30="Partial","Effectiveness","None")))))))))</x:f>
      </x:c>
      <x:c r="P30" s="91" t="str">
        <x:f>IF(O30="","",IF(O30="None","Maintain the control and continue monitoring effectiveness",IF(O30="Definition / governance","Define or strengthen ownership, criteria, interfaces and the control method",IF(O30="Implementation","Deploy the defined control, close competence/communication gaps and verify adoption",IF(O30="Objective evidence","Clarify required evidence, sample execution and use targeted verification or internal audit",IF(O30="Effectiveness","Investigate the failure mechanism; apply proportionate structured RCCA where warranted and verify effectiveness","Confirm applicability"))))))</x:f>
      </x:c>
      <x:c r="Q30" s="91" t="n">
        <x:f>'CLAUSE 7'!T41</x:f>
        <x:v>0</x:v>
      </x:c>
      <x:c r="R30" s="91" t="n">
        <x:f>'ACTION CENTRE'!K81</x:f>
        <x:v>0</x:v>
      </x:c>
      <x:c r="S30" s="91" t="n">
        <x:f>'ACTION CENTRE'!L81</x:f>
        <x:v>0</x:v>
      </x:c>
      <x:c r="T30" s="91" t="n">
        <x:f>'ACTION CENTRE'!M81</x:f>
        <x:v>0</x:v>
      </x:c>
      <x:c r="U30" s="91" t="str">
        <x:f>IF(N30="","",IF(N30="Assured","Closed",IF(T30&lt;&gt;"",T30,"Open")))</x:f>
      </x:c>
      <x:c r="V30" s="91" t="str">
        <x:v>https://rgqualitymanagement.co.uk/quality-management-templates/</x:v>
      </x:c>
    </x:row>
    <x:row r="31">
      <x:c r="A31" s="91" t="str">
        <x:v>7</x:v>
      </x:c>
      <x:c r="B31" s="91" t="str">
        <x:v>7.2</x:v>
      </x:c>
      <x:c r="C31" s="91" t="str">
        <x:v>Competence</x:v>
      </x:c>
      <x:c r="D31" s="91" t="str">
        <x:v>Provide the people, competence, infrastructure, knowledge and controlled information needed for reliable execution. Focus: competence.</x:v>
      </x:c>
      <x:c r="E31" s="91" t="str">
        <x:v>People performing work affecting conformity are demonstrably competent and authorised where required.</x:v>
      </x:c>
      <x:c r="F31" s="91" t="str">
        <x:v>Competence criteria, qualification/training, authorisation, experience and evaluation of effectiveness.</x:v>
      </x:c>
      <x:c r="G31" s="91" t="str">
        <x:v>Inadequate support controls can make otherwise sound processes unreliable or non-repeatable.</x:v>
      </x:c>
      <x:c r="H31" s="91" t="n">
        <x:v>1</x:v>
      </x:c>
      <x:c r="I31" s="91" t="n">
        <x:f>'CLAUSE 7'!L43</x:f>
        <x:v>0</x:v>
      </x:c>
      <x:c r="J31" s="91" t="n">
        <x:f>'CLAUSE 7'!M43</x:f>
        <x:v>0</x:v>
      </x:c>
      <x:c r="K31" s="91" t="n">
        <x:f>'CLAUSE 7'!N43</x:f>
        <x:v>0</x:v>
      </x:c>
      <x:c r="L31" s="91" t="n">
        <x:f>'CLAUSE 7'!O43</x:f>
        <x:v>0</x:v>
      </x:c>
      <x:c r="M31" s="91" t="n">
        <x:f>IF(COUNTA(I31:L31)=0,"",IF(COUNTIF(I31:L31,"N/A")=4,"",ROUND((IF(I31="N/A",0,IF(I31="Yes",20,IF(I31="Partial",10,0)))+IF(J31="N/A",0,IF(J31="Yes",25,IF(J31="Partial",12.5,0)))+IF(K31="N/A",0,IF(K31="Yes",25,IF(K31="Partial",12.5,0)))+IF(L31="N/A",0,IF(L31="Yes",30,IF(L31="Partial",15,0))))/(IF(I31="N/A",0,20)+IF(J31="N/A",0,25)+IF(K31="N/A",0,25)+IF(L31="N/A",0,30))*100,0)))</x:f>
        <x:v>0</x:v>
      </x:c>
      <x:c r="N31" s="91" t="str">
        <x:f>IF(M31="","",IF(OR(L31="No",M31&lt;45),"Major gap",IF(M31&lt;70,"Material gap",IF(M31&lt;90,"Minor gap","Assured"))))</x:f>
      </x:c>
      <x:c r="O31" s="91" t="str">
        <x:f>IF(N31="","",IF(I31="No","Definition / governance",IF(J31="No","Implementation",IF(K31="No","Objective evidence",IF(L31="No","Effectiveness",IF(I31="Partial","Definition / governance",IF(J31="Partial","Implementation",IF(K31="Partial","Objective evidence",IF(L31="Partial","Effectiveness","None")))))))))</x:f>
      </x:c>
      <x:c r="P31" s="91" t="str">
        <x:f>IF(O31="","",IF(O31="None","Maintain the control and continue monitoring effectiveness",IF(O31="Definition / governance","Define or strengthen ownership, criteria, interfaces and the control method",IF(O31="Implementation","Deploy the defined control, close competence/communication gaps and verify adoption",IF(O31="Objective evidence","Clarify required evidence, sample execution and use targeted verification or internal audit",IF(O31="Effectiveness","Investigate the failure mechanism; apply proportionate structured RCCA where warranted and verify effectiveness","Confirm applicability"))))))</x:f>
      </x:c>
      <x:c r="Q31" s="91" t="n">
        <x:f>'CLAUSE 7'!T43</x:f>
        <x:v>0</x:v>
      </x:c>
      <x:c r="R31" s="91" t="n">
        <x:f>'ACTION CENTRE'!K83</x:f>
        <x:v>0</x:v>
      </x:c>
      <x:c r="S31" s="91" t="n">
        <x:f>'ACTION CENTRE'!L83</x:f>
        <x:v>0</x:v>
      </x:c>
      <x:c r="T31" s="91" t="n">
        <x:f>'ACTION CENTRE'!M83</x:f>
        <x:v>0</x:v>
      </x:c>
      <x:c r="U31" s="91" t="str">
        <x:f>IF(N31="","",IF(N31="Assured","Closed",IF(T31&lt;&gt;"",T31,"Open")))</x:f>
      </x:c>
      <x:c r="V31" s="91" t="str">
        <x:v>https://rgqualitymanagement.co.uk/quality-management-templates/</x:v>
      </x:c>
    </x:row>
    <x:row r="32">
      <x:c r="A32" s="91" t="str">
        <x:v>7</x:v>
      </x:c>
      <x:c r="B32" s="91" t="str">
        <x:v>7.3</x:v>
      </x:c>
      <x:c r="C32" s="91" t="str">
        <x:v>Awareness</x:v>
      </x:c>
      <x:c r="D32" s="91" t="str">
        <x:v>Provide the people, competence, infrastructure, knowledge and controlled information needed for reliable execution. Focus: awareness.</x:v>
      </x:c>
      <x:c r="E32" s="91" t="str">
        <x:v>The control is clearly owned, consistently implemented, objectively evidenced and demonstrably effective.</x:v>
      </x:c>
      <x:c r="F32" s="91" t="str">
        <x:v>Applicable process documents, records, performance data, interviews and observed implementation.</x:v>
      </x:c>
      <x:c r="G32" s="91" t="str">
        <x:v>Inadequate support controls can make otherwise sound processes unreliable or non-repeatable.</x:v>
      </x:c>
      <x:c r="H32" s="91" t="n">
        <x:v>1</x:v>
      </x:c>
      <x:c r="I32" s="91" t="n">
        <x:f>'CLAUSE 7'!L45</x:f>
        <x:v>0</x:v>
      </x:c>
      <x:c r="J32" s="91" t="n">
        <x:f>'CLAUSE 7'!M45</x:f>
        <x:v>0</x:v>
      </x:c>
      <x:c r="K32" s="91" t="n">
        <x:f>'CLAUSE 7'!N45</x:f>
        <x:v>0</x:v>
      </x:c>
      <x:c r="L32" s="91" t="n">
        <x:f>'CLAUSE 7'!O45</x:f>
        <x:v>0</x:v>
      </x:c>
      <x:c r="M32" s="91" t="n">
        <x:f>IF(COUNTA(I32:L32)=0,"",IF(COUNTIF(I32:L32,"N/A")=4,"",ROUND((IF(I32="N/A",0,IF(I32="Yes",20,IF(I32="Partial",10,0)))+IF(J32="N/A",0,IF(J32="Yes",25,IF(J32="Partial",12.5,0)))+IF(K32="N/A",0,IF(K32="Yes",25,IF(K32="Partial",12.5,0)))+IF(L32="N/A",0,IF(L32="Yes",30,IF(L32="Partial",15,0))))/(IF(I32="N/A",0,20)+IF(J32="N/A",0,25)+IF(K32="N/A",0,25)+IF(L32="N/A",0,30))*100,0)))</x:f>
        <x:v>0</x:v>
      </x:c>
      <x:c r="N32" s="91" t="str">
        <x:f>IF(M32="","",IF(OR(L32="No",M32&lt;45),"Major gap",IF(M32&lt;70,"Material gap",IF(M32&lt;90,"Minor gap","Assured"))))</x:f>
      </x:c>
      <x:c r="O32" s="91" t="str">
        <x:f>IF(N32="","",IF(I32="No","Definition / governance",IF(J32="No","Implementation",IF(K32="No","Objective evidence",IF(L32="No","Effectiveness",IF(I32="Partial","Definition / governance",IF(J32="Partial","Implementation",IF(K32="Partial","Objective evidence",IF(L32="Partial","Effectiveness","None")))))))))</x:f>
      </x:c>
      <x:c r="P32" s="91" t="str">
        <x:f>IF(O32="","",IF(O32="None","Maintain the control and continue monitoring effectiveness",IF(O32="Definition / governance","Define or strengthen ownership, criteria, interfaces and the control method",IF(O32="Implementation","Deploy the defined control, close competence/communication gaps and verify adoption",IF(O32="Objective evidence","Clarify required evidence, sample execution and use targeted verification or internal audit",IF(O32="Effectiveness","Investigate the failure mechanism; apply proportionate structured RCCA where warranted and verify effectiveness","Confirm applicability"))))))</x:f>
      </x:c>
      <x:c r="Q32" s="91" t="n">
        <x:f>'CLAUSE 7'!T45</x:f>
        <x:v>0</x:v>
      </x:c>
      <x:c r="R32" s="91" t="n">
        <x:f>'ACTION CENTRE'!K85</x:f>
        <x:v>0</x:v>
      </x:c>
      <x:c r="S32" s="91" t="n">
        <x:f>'ACTION CENTRE'!L85</x:f>
        <x:v>0</x:v>
      </x:c>
      <x:c r="T32" s="91" t="n">
        <x:f>'ACTION CENTRE'!M85</x:f>
        <x:v>0</x:v>
      </x:c>
      <x:c r="U32" s="91" t="str">
        <x:f>IF(N32="","",IF(N32="Assured","Closed",IF(T32&lt;&gt;"",T32,"Open")))</x:f>
      </x:c>
      <x:c r="V32" s="91" t="str">
        <x:v>https://rgqualitymanagement.co.uk/quality-management-templates/</x:v>
      </x:c>
    </x:row>
    <x:row r="33">
      <x:c r="A33" s="91" t="str">
        <x:v>7</x:v>
      </x:c>
      <x:c r="B33" s="91" t="str">
        <x:v>7.4</x:v>
      </x:c>
      <x:c r="C33" s="91" t="str">
        <x:v>Communication</x:v>
      </x:c>
      <x:c r="D33" s="91" t="str">
        <x:v>Provide the people, competence, infrastructure, knowledge and controlled information needed for reliable execution. Focus: communication.</x:v>
      </x:c>
      <x:c r="E33" s="91" t="str">
        <x:v>The control is clearly owned, consistently implemented, objectively evidenced and demonstrably effective.</x:v>
      </x:c>
      <x:c r="F33" s="91" t="str">
        <x:v>Applicable process documents, records, performance data, interviews and observed implementation.</x:v>
      </x:c>
      <x:c r="G33" s="91" t="str">
        <x:v>Inadequate support controls can make otherwise sound processes unreliable or non-repeatable.</x:v>
      </x:c>
      <x:c r="H33" s="91" t="n">
        <x:v>1</x:v>
      </x:c>
      <x:c r="I33" s="91" t="n">
        <x:f>'CLAUSE 7'!L47</x:f>
        <x:v>0</x:v>
      </x:c>
      <x:c r="J33" s="91" t="n">
        <x:f>'CLAUSE 7'!M47</x:f>
        <x:v>0</x:v>
      </x:c>
      <x:c r="K33" s="91" t="n">
        <x:f>'CLAUSE 7'!N47</x:f>
        <x:v>0</x:v>
      </x:c>
      <x:c r="L33" s="91" t="n">
        <x:f>'CLAUSE 7'!O47</x:f>
        <x:v>0</x:v>
      </x:c>
      <x:c r="M33" s="91" t="n">
        <x:f>IF(COUNTA(I33:L33)=0,"",IF(COUNTIF(I33:L33,"N/A")=4,"",ROUND((IF(I33="N/A",0,IF(I33="Yes",20,IF(I33="Partial",10,0)))+IF(J33="N/A",0,IF(J33="Yes",25,IF(J33="Partial",12.5,0)))+IF(K33="N/A",0,IF(K33="Yes",25,IF(K33="Partial",12.5,0)))+IF(L33="N/A",0,IF(L33="Yes",30,IF(L33="Partial",15,0))))/(IF(I33="N/A",0,20)+IF(J33="N/A",0,25)+IF(K33="N/A",0,25)+IF(L33="N/A",0,30))*100,0)))</x:f>
        <x:v>0</x:v>
      </x:c>
      <x:c r="N33" s="91" t="str">
        <x:f>IF(M33="","",IF(OR(L33="No",M33&lt;45),"Major gap",IF(M33&lt;70,"Material gap",IF(M33&lt;90,"Minor gap","Assured"))))</x:f>
      </x:c>
      <x:c r="O33" s="91" t="str">
        <x:f>IF(N33="","",IF(I33="No","Definition / governance",IF(J33="No","Implementation",IF(K33="No","Objective evidence",IF(L33="No","Effectiveness",IF(I33="Partial","Definition / governance",IF(J33="Partial","Implementation",IF(K33="Partial","Objective evidence",IF(L33="Partial","Effectiveness","None")))))))))</x:f>
      </x:c>
      <x:c r="P33" s="91" t="str">
        <x:f>IF(O33="","",IF(O33="None","Maintain the control and continue monitoring effectiveness",IF(O33="Definition / governance","Define or strengthen ownership, criteria, interfaces and the control method",IF(O33="Implementation","Deploy the defined control, close competence/communication gaps and verify adoption",IF(O33="Objective evidence","Clarify required evidence, sample execution and use targeted verification or internal audit",IF(O33="Effectiveness","Investigate the failure mechanism; apply proportionate structured RCCA where warranted and verify effectiveness","Confirm applicability"))))))</x:f>
      </x:c>
      <x:c r="Q33" s="91" t="n">
        <x:f>'CLAUSE 7'!T47</x:f>
        <x:v>0</x:v>
      </x:c>
      <x:c r="R33" s="91" t="n">
        <x:f>'ACTION CENTRE'!K87</x:f>
        <x:v>0</x:v>
      </x:c>
      <x:c r="S33" s="91" t="n">
        <x:f>'ACTION CENTRE'!L87</x:f>
        <x:v>0</x:v>
      </x:c>
      <x:c r="T33" s="91" t="n">
        <x:f>'ACTION CENTRE'!M87</x:f>
        <x:v>0</x:v>
      </x:c>
      <x:c r="U33" s="91" t="str">
        <x:f>IF(N33="","",IF(N33="Assured","Closed",IF(T33&lt;&gt;"",T33,"Open")))</x:f>
      </x:c>
      <x:c r="V33" s="91" t="str">
        <x:v>https://rgqualitymanagement.co.uk/quality-management-templates/</x:v>
      </x:c>
    </x:row>
    <x:row r="34">
      <x:c r="A34" s="91" t="str">
        <x:v>7</x:v>
      </x:c>
      <x:c r="B34" s="91" t="str">
        <x:v>7.5</x:v>
      </x:c>
      <x:c r="C34" s="91" t="str">
        <x:v>Documented information</x:v>
      </x:c>
      <x:c r="D34" s="91" t="str">
        <x:v>Provide the people, competence, infrastructure, knowledge and controlled information needed for reliable execution. Focus: documented information.</x:v>
      </x:c>
      <x:c r="E34" s="91" t="str">
        <x:v>People can access the right information at the right revision while records remain protected, retrievable and retained.</x:v>
      </x:c>
      <x:c r="F34" s="91" t="str">
        <x:v>Controlled documents, approval/revision history, access, distribution, retention, disposition and external-document controls.</x:v>
      </x:c>
      <x:c r="G34" s="91" t="str">
        <x:v>Inadequate support controls can make otherwise sound processes unreliable or non-repeatable.</x:v>
      </x:c>
      <x:c r="H34" s="91" t="n">
        <x:v>1</x:v>
      </x:c>
      <x:c r="I34" s="91" t="n">
        <x:f>'CLAUSE 7'!L49</x:f>
        <x:v>0</x:v>
      </x:c>
      <x:c r="J34" s="91" t="n">
        <x:f>'CLAUSE 7'!M49</x:f>
        <x:v>0</x:v>
      </x:c>
      <x:c r="K34" s="91" t="n">
        <x:f>'CLAUSE 7'!N49</x:f>
        <x:v>0</x:v>
      </x:c>
      <x:c r="L34" s="91" t="n">
        <x:f>'CLAUSE 7'!O49</x:f>
        <x:v>0</x:v>
      </x:c>
      <x:c r="M34" s="91" t="n">
        <x:f>IF(COUNTA(I34:L34)=0,"",IF(COUNTIF(I34:L34,"N/A")=4,"",ROUND((IF(I34="N/A",0,IF(I34="Yes",20,IF(I34="Partial",10,0)))+IF(J34="N/A",0,IF(J34="Yes",25,IF(J34="Partial",12.5,0)))+IF(K34="N/A",0,IF(K34="Yes",25,IF(K34="Partial",12.5,0)))+IF(L34="N/A",0,IF(L34="Yes",30,IF(L34="Partial",15,0))))/(IF(I34="N/A",0,20)+IF(J34="N/A",0,25)+IF(K34="N/A",0,25)+IF(L34="N/A",0,30))*100,0)))</x:f>
        <x:v>0</x:v>
      </x:c>
      <x:c r="N34" s="91" t="str">
        <x:f>IF(M34="","",IF(OR(L34="No",M34&lt;45),"Major gap",IF(M34&lt;70,"Material gap",IF(M34&lt;90,"Minor gap","Assured"))))</x:f>
      </x:c>
      <x:c r="O34" s="91" t="str">
        <x:f>IF(N34="","",IF(I34="No","Definition / governance",IF(J34="No","Implementation",IF(K34="No","Objective evidence",IF(L34="No","Effectiveness",IF(I34="Partial","Definition / governance",IF(J34="Partial","Implementation",IF(K34="Partial","Objective evidence",IF(L34="Partial","Effectiveness","None")))))))))</x:f>
      </x:c>
      <x:c r="P34" s="91" t="str">
        <x:f>IF(O34="","",IF(O34="None","Maintain the control and continue monitoring effectiveness",IF(O34="Definition / governance","Define or strengthen ownership, criteria, interfaces and the control method",IF(O34="Implementation","Deploy the defined control, close competence/communication gaps and verify adoption",IF(O34="Objective evidence","Clarify required evidence, sample execution and use targeted verification or internal audit",IF(O34="Effectiveness","Investigate the failure mechanism; apply proportionate structured RCCA where warranted and verify effectiveness","Confirm applicability"))))))</x:f>
      </x:c>
      <x:c r="Q34" s="91" t="n">
        <x:f>'CLAUSE 7'!T49</x:f>
        <x:v>0</x:v>
      </x:c>
      <x:c r="R34" s="91" t="n">
        <x:f>'ACTION CENTRE'!K89</x:f>
        <x:v>0</x:v>
      </x:c>
      <x:c r="S34" s="91" t="n">
        <x:f>'ACTION CENTRE'!L89</x:f>
        <x:v>0</x:v>
      </x:c>
      <x:c r="T34" s="91" t="n">
        <x:f>'ACTION CENTRE'!M89</x:f>
        <x:v>0</x:v>
      </x:c>
      <x:c r="U34" s="91" t="str">
        <x:f>IF(N34="","",IF(N34="Assured","Closed",IF(T34&lt;&gt;"",T34,"Open")))</x:f>
      </x:c>
      <x:c r="V34" s="91" t="str">
        <x:v>https://rgqualitymanagement.co.uk/quality-management-templates/</x:v>
      </x:c>
    </x:row>
    <x:row r="35">
      <x:c r="A35" s="91" t="str">
        <x:v>7</x:v>
      </x:c>
      <x:c r="B35" s="91" t="str">
        <x:v>7.5.1</x:v>
      </x:c>
      <x:c r="C35" s="91" t="str">
        <x:v>Documented information – general</x:v>
      </x:c>
      <x:c r="D35" s="91" t="str">
        <x:v>Provide the people, competence, infrastructure, knowledge and controlled information needed for reliable execution. Focus: documented information – general.</x:v>
      </x:c>
      <x:c r="E35" s="91" t="str">
        <x:v>People can access the right information at the right revision while records remain protected, retrievable and retained.</x:v>
      </x:c>
      <x:c r="F35" s="91" t="str">
        <x:v>Controlled documents, approval/revision history, access, distribution, retention, disposition and external-document controls.</x:v>
      </x:c>
      <x:c r="G35" s="91" t="str">
        <x:v>Inadequate support controls can make otherwise sound processes unreliable or non-repeatable.</x:v>
      </x:c>
      <x:c r="H35" s="91" t="n">
        <x:v>1</x:v>
      </x:c>
      <x:c r="I35" s="91" t="n">
        <x:f>'CLAUSE 7'!L51</x:f>
        <x:v>0</x:v>
      </x:c>
      <x:c r="J35" s="91" t="n">
        <x:f>'CLAUSE 7'!M51</x:f>
        <x:v>0</x:v>
      </x:c>
      <x:c r="K35" s="91" t="n">
        <x:f>'CLAUSE 7'!N51</x:f>
        <x:v>0</x:v>
      </x:c>
      <x:c r="L35" s="91" t="n">
        <x:f>'CLAUSE 7'!O51</x:f>
        <x:v>0</x:v>
      </x:c>
      <x:c r="M35" s="91" t="n">
        <x:f>IF(COUNTA(I35:L35)=0,"",IF(COUNTIF(I35:L35,"N/A")=4,"",ROUND((IF(I35="N/A",0,IF(I35="Yes",20,IF(I35="Partial",10,0)))+IF(J35="N/A",0,IF(J35="Yes",25,IF(J35="Partial",12.5,0)))+IF(K35="N/A",0,IF(K35="Yes",25,IF(K35="Partial",12.5,0)))+IF(L35="N/A",0,IF(L35="Yes",30,IF(L35="Partial",15,0))))/(IF(I35="N/A",0,20)+IF(J35="N/A",0,25)+IF(K35="N/A",0,25)+IF(L35="N/A",0,30))*100,0)))</x:f>
        <x:v>0</x:v>
      </x:c>
      <x:c r="N35" s="91" t="str">
        <x:f>IF(M35="","",IF(OR(L35="No",M35&lt;45),"Major gap",IF(M35&lt;70,"Material gap",IF(M35&lt;90,"Minor gap","Assured"))))</x:f>
      </x:c>
      <x:c r="O35" s="91" t="str">
        <x:f>IF(N35="","",IF(I35="No","Definition / governance",IF(J35="No","Implementation",IF(K35="No","Objective evidence",IF(L35="No","Effectiveness",IF(I35="Partial","Definition / governance",IF(J35="Partial","Implementation",IF(K35="Partial","Objective evidence",IF(L35="Partial","Effectiveness","None")))))))))</x:f>
      </x:c>
      <x:c r="P35" s="91" t="str">
        <x:f>IF(O35="","",IF(O35="None","Maintain the control and continue monitoring effectiveness",IF(O35="Definition / governance","Define or strengthen ownership, criteria, interfaces and the control method",IF(O35="Implementation","Deploy the defined control, close competence/communication gaps and verify adoption",IF(O35="Objective evidence","Clarify required evidence, sample execution and use targeted verification or internal audit",IF(O35="Effectiveness","Investigate the failure mechanism; apply proportionate structured RCCA where warranted and verify effectiveness","Confirm applicability"))))))</x:f>
      </x:c>
      <x:c r="Q35" s="91" t="n">
        <x:f>'CLAUSE 7'!T51</x:f>
        <x:v>0</x:v>
      </x:c>
      <x:c r="R35" s="91" t="n">
        <x:f>'ACTION CENTRE'!K91</x:f>
        <x:v>0</x:v>
      </x:c>
      <x:c r="S35" s="91" t="n">
        <x:f>'ACTION CENTRE'!L91</x:f>
        <x:v>0</x:v>
      </x:c>
      <x:c r="T35" s="91" t="n">
        <x:f>'ACTION CENTRE'!M91</x:f>
        <x:v>0</x:v>
      </x:c>
      <x:c r="U35" s="91" t="str">
        <x:f>IF(N35="","",IF(N35="Assured","Closed",IF(T35&lt;&gt;"",T35,"Open")))</x:f>
      </x:c>
      <x:c r="V35" s="91" t="str">
        <x:v>https://rgqualitymanagement.co.uk/quality-management-templates/</x:v>
      </x:c>
    </x:row>
    <x:row r="36">
      <x:c r="A36" s="91" t="str">
        <x:v>7</x:v>
      </x:c>
      <x:c r="B36" s="91" t="str">
        <x:v>7.5.2</x:v>
      </x:c>
      <x:c r="C36" s="91" t="str">
        <x:v>Creating and updating</x:v>
      </x:c>
      <x:c r="D36" s="91" t="str">
        <x:v>Provide the people, competence, infrastructure, knowledge and controlled information needed for reliable execution. Focus: creating and updating.</x:v>
      </x:c>
      <x:c r="E36" s="91" t="str">
        <x:v>The control is clearly owned, consistently implemented, objectively evidenced and demonstrably effective.</x:v>
      </x:c>
      <x:c r="F36" s="91" t="str">
        <x:v>Applicable process documents, records, performance data, interviews and observed implementation.</x:v>
      </x:c>
      <x:c r="G36" s="91" t="str">
        <x:v>Inadequate support controls can make otherwise sound processes unreliable or non-repeatable.</x:v>
      </x:c>
      <x:c r="H36" s="91" t="n">
        <x:v>1</x:v>
      </x:c>
      <x:c r="I36" s="91" t="n">
        <x:f>'CLAUSE 7'!L53</x:f>
        <x:v>0</x:v>
      </x:c>
      <x:c r="J36" s="91" t="n">
        <x:f>'CLAUSE 7'!M53</x:f>
        <x:v>0</x:v>
      </x:c>
      <x:c r="K36" s="91" t="n">
        <x:f>'CLAUSE 7'!N53</x:f>
        <x:v>0</x:v>
      </x:c>
      <x:c r="L36" s="91" t="n">
        <x:f>'CLAUSE 7'!O53</x:f>
        <x:v>0</x:v>
      </x:c>
      <x:c r="M36" s="91" t="n">
        <x:f>IF(COUNTA(I36:L36)=0,"",IF(COUNTIF(I36:L36,"N/A")=4,"",ROUND((IF(I36="N/A",0,IF(I36="Yes",20,IF(I36="Partial",10,0)))+IF(J36="N/A",0,IF(J36="Yes",25,IF(J36="Partial",12.5,0)))+IF(K36="N/A",0,IF(K36="Yes",25,IF(K36="Partial",12.5,0)))+IF(L36="N/A",0,IF(L36="Yes",30,IF(L36="Partial",15,0))))/(IF(I36="N/A",0,20)+IF(J36="N/A",0,25)+IF(K36="N/A",0,25)+IF(L36="N/A",0,30))*100,0)))</x:f>
        <x:v>0</x:v>
      </x:c>
      <x:c r="N36" s="91" t="str">
        <x:f>IF(M36="","",IF(OR(L36="No",M36&lt;45),"Major gap",IF(M36&lt;70,"Material gap",IF(M36&lt;90,"Minor gap","Assured"))))</x:f>
      </x:c>
      <x:c r="O36" s="91" t="str">
        <x:f>IF(N36="","",IF(I36="No","Definition / governance",IF(J36="No","Implementation",IF(K36="No","Objective evidence",IF(L36="No","Effectiveness",IF(I36="Partial","Definition / governance",IF(J36="Partial","Implementation",IF(K36="Partial","Objective evidence",IF(L36="Partial","Effectiveness","None")))))))))</x:f>
      </x:c>
      <x:c r="P36" s="91" t="str">
        <x:f>IF(O36="","",IF(O36="None","Maintain the control and continue monitoring effectiveness",IF(O36="Definition / governance","Define or strengthen ownership, criteria, interfaces and the control method",IF(O36="Implementation","Deploy the defined control, close competence/communication gaps and verify adoption",IF(O36="Objective evidence","Clarify required evidence, sample execution and use targeted verification or internal audit",IF(O36="Effectiveness","Investigate the failure mechanism; apply proportionate structured RCCA where warranted and verify effectiveness","Confirm applicability"))))))</x:f>
      </x:c>
      <x:c r="Q36" s="91" t="n">
        <x:f>'CLAUSE 7'!T53</x:f>
        <x:v>0</x:v>
      </x:c>
      <x:c r="R36" s="91" t="n">
        <x:f>'ACTION CENTRE'!K93</x:f>
        <x:v>0</x:v>
      </x:c>
      <x:c r="S36" s="91" t="n">
        <x:f>'ACTION CENTRE'!L93</x:f>
        <x:v>0</x:v>
      </x:c>
      <x:c r="T36" s="91" t="n">
        <x:f>'ACTION CENTRE'!M93</x:f>
        <x:v>0</x:v>
      </x:c>
      <x:c r="U36" s="91" t="str">
        <x:f>IF(N36="","",IF(N36="Assured","Closed",IF(T36&lt;&gt;"",T36,"Open")))</x:f>
      </x:c>
      <x:c r="V36" s="91" t="str">
        <x:v>https://rgqualitymanagement.co.uk/quality-management-templates/</x:v>
      </x:c>
    </x:row>
    <x:row r="37">
      <x:c r="A37" s="91" t="str">
        <x:v>7</x:v>
      </x:c>
      <x:c r="B37" s="91" t="str">
        <x:v>7.5.3</x:v>
      </x:c>
      <x:c r="C37" s="91" t="str">
        <x:v>Control of documented information</x:v>
      </x:c>
      <x:c r="D37" s="91" t="str">
        <x:v>Provide the people, competence, infrastructure, knowledge and controlled information needed for reliable execution. Focus: control of documented information.</x:v>
      </x:c>
      <x:c r="E37" s="91" t="str">
        <x:v>People can access the right information at the right revision while records remain protected, retrievable and retained.</x:v>
      </x:c>
      <x:c r="F37" s="91" t="str">
        <x:v>Controlled documents, approval/revision history, access, distribution, retention, disposition and external-document controls.</x:v>
      </x:c>
      <x:c r="G37" s="91" t="str">
        <x:v>Inadequate support controls can make otherwise sound processes unreliable or non-repeatable.</x:v>
      </x:c>
      <x:c r="H37" s="91" t="n">
        <x:v>1</x:v>
      </x:c>
      <x:c r="I37" s="91" t="n">
        <x:f>'CLAUSE 7'!L55</x:f>
        <x:v>0</x:v>
      </x:c>
      <x:c r="J37" s="91" t="n">
        <x:f>'CLAUSE 7'!M55</x:f>
        <x:v>0</x:v>
      </x:c>
      <x:c r="K37" s="91" t="n">
        <x:f>'CLAUSE 7'!N55</x:f>
        <x:v>0</x:v>
      </x:c>
      <x:c r="L37" s="91" t="n">
        <x:f>'CLAUSE 7'!O55</x:f>
        <x:v>0</x:v>
      </x:c>
      <x:c r="M37" s="91" t="n">
        <x:f>IF(COUNTA(I37:L37)=0,"",IF(COUNTIF(I37:L37,"N/A")=4,"",ROUND((IF(I37="N/A",0,IF(I37="Yes",20,IF(I37="Partial",10,0)))+IF(J37="N/A",0,IF(J37="Yes",25,IF(J37="Partial",12.5,0)))+IF(K37="N/A",0,IF(K37="Yes",25,IF(K37="Partial",12.5,0)))+IF(L37="N/A",0,IF(L37="Yes",30,IF(L37="Partial",15,0))))/(IF(I37="N/A",0,20)+IF(J37="N/A",0,25)+IF(K37="N/A",0,25)+IF(L37="N/A",0,30))*100,0)))</x:f>
        <x:v>0</x:v>
      </x:c>
      <x:c r="N37" s="91" t="str">
        <x:f>IF(M37="","",IF(OR(L37="No",M37&lt;45),"Major gap",IF(M37&lt;70,"Material gap",IF(M37&lt;90,"Minor gap","Assured"))))</x:f>
      </x:c>
      <x:c r="O37" s="91" t="str">
        <x:f>IF(N37="","",IF(I37="No","Definition / governance",IF(J37="No","Implementation",IF(K37="No","Objective evidence",IF(L37="No","Effectiveness",IF(I37="Partial","Definition / governance",IF(J37="Partial","Implementation",IF(K37="Partial","Objective evidence",IF(L37="Partial","Effectiveness","None")))))))))</x:f>
      </x:c>
      <x:c r="P37" s="91" t="str">
        <x:f>IF(O37="","",IF(O37="None","Maintain the control and continue monitoring effectiveness",IF(O37="Definition / governance","Define or strengthen ownership, criteria, interfaces and the control method",IF(O37="Implementation","Deploy the defined control, close competence/communication gaps and verify adoption",IF(O37="Objective evidence","Clarify required evidence, sample execution and use targeted verification or internal audit",IF(O37="Effectiveness","Investigate the failure mechanism; apply proportionate structured RCCA where warranted and verify effectiveness","Confirm applicability"))))))</x:f>
      </x:c>
      <x:c r="Q37" s="91" t="n">
        <x:f>'CLAUSE 7'!T55</x:f>
        <x:v>0</x:v>
      </x:c>
      <x:c r="R37" s="91" t="n">
        <x:f>'ACTION CENTRE'!K95</x:f>
        <x:v>0</x:v>
      </x:c>
      <x:c r="S37" s="91" t="n">
        <x:f>'ACTION CENTRE'!L95</x:f>
        <x:v>0</x:v>
      </x:c>
      <x:c r="T37" s="91" t="n">
        <x:f>'ACTION CENTRE'!M95</x:f>
        <x:v>0</x:v>
      </x:c>
      <x:c r="U37" s="91" t="str">
        <x:f>IF(N37="","",IF(N37="Assured","Closed",IF(T37&lt;&gt;"",T37,"Open")))</x:f>
      </x:c>
      <x:c r="V37" s="91" t="str">
        <x:v>https://rgqualitymanagement.co.uk/quality-management-templates/</x:v>
      </x:c>
    </x:row>
    <x:row r="38">
      <x:c r="A38" s="91" t="str">
        <x:v>7</x:v>
      </x:c>
      <x:c r="B38" s="91" t="str">
        <x:v>7.5.3.1</x:v>
      </x:c>
      <x:c r="C38" s="91" t="str">
        <x:v>Availability and protection</x:v>
      </x:c>
      <x:c r="D38" s="91" t="str">
        <x:v>Provide the people, competence, infrastructure, knowledge and controlled information needed for reliable execution. Focus: availability and protection.</x:v>
      </x:c>
      <x:c r="E38" s="91" t="str">
        <x:v>The control is clearly owned, consistently implemented, objectively evidenced and demonstrably effective.</x:v>
      </x:c>
      <x:c r="F38" s="91" t="str">
        <x:v>Applicable process documents, records, performance data, interviews and observed implementation.</x:v>
      </x:c>
      <x:c r="G38" s="91" t="str">
        <x:v>Inadequate support controls can make otherwise sound processes unreliable or non-repeatable.</x:v>
      </x:c>
      <x:c r="H38" s="91" t="n">
        <x:v>2</x:v>
      </x:c>
      <x:c r="I38" s="91" t="n">
        <x:f>'CLAUSE 7'!L57</x:f>
        <x:v>0</x:v>
      </x:c>
      <x:c r="J38" s="91" t="n">
        <x:f>'CLAUSE 7'!M57</x:f>
        <x:v>0</x:v>
      </x:c>
      <x:c r="K38" s="91" t="n">
        <x:f>'CLAUSE 7'!N57</x:f>
        <x:v>0</x:v>
      </x:c>
      <x:c r="L38" s="91" t="n">
        <x:f>'CLAUSE 7'!O57</x:f>
        <x:v>0</x:v>
      </x:c>
      <x:c r="M38" s="91" t="n">
        <x:f>IF(COUNTA(I38:L38)=0,"",IF(COUNTIF(I38:L38,"N/A")=4,"",ROUND((IF(I38="N/A",0,IF(I38="Yes",20,IF(I38="Partial",10,0)))+IF(J38="N/A",0,IF(J38="Yes",25,IF(J38="Partial",12.5,0)))+IF(K38="N/A",0,IF(K38="Yes",25,IF(K38="Partial",12.5,0)))+IF(L38="N/A",0,IF(L38="Yes",30,IF(L38="Partial",15,0))))/(IF(I38="N/A",0,20)+IF(J38="N/A",0,25)+IF(K38="N/A",0,25)+IF(L38="N/A",0,30))*100,0)))</x:f>
        <x:v>0</x:v>
      </x:c>
      <x:c r="N38" s="91" t="str">
        <x:f>IF(M38="","",IF(OR(L38="No",M38&lt;45),"Major gap",IF(M38&lt;70,"Material gap",IF(M38&lt;90,"Minor gap","Assured"))))</x:f>
      </x:c>
      <x:c r="O38" s="91" t="str">
        <x:f>IF(N38="","",IF(I38="No","Definition / governance",IF(J38="No","Implementation",IF(K38="No","Objective evidence",IF(L38="No","Effectiveness",IF(I38="Partial","Definition / governance",IF(J38="Partial","Implementation",IF(K38="Partial","Objective evidence",IF(L38="Partial","Effectiveness","None")))))))))</x:f>
      </x:c>
      <x:c r="P38" s="91" t="str">
        <x:f>IF(O38="","",IF(O38="None","Maintain the control and continue monitoring effectiveness",IF(O38="Definition / governance","Define or strengthen ownership, criteria, interfaces and the control method",IF(O38="Implementation","Deploy the defined control, close competence/communication gaps and verify adoption",IF(O38="Objective evidence","Clarify required evidence, sample execution and use targeted verification or internal audit",IF(O38="Effectiveness","Investigate the failure mechanism; apply proportionate structured RCCA where warranted and verify effectiveness","Confirm applicability"))))))</x:f>
      </x:c>
      <x:c r="Q38" s="91" t="n">
        <x:f>'CLAUSE 7'!T57</x:f>
        <x:v>0</x:v>
      </x:c>
      <x:c r="R38" s="91" t="n">
        <x:f>'ACTION CENTRE'!K97</x:f>
        <x:v>0</x:v>
      </x:c>
      <x:c r="S38" s="91" t="n">
        <x:f>'ACTION CENTRE'!L97</x:f>
        <x:v>0</x:v>
      </x:c>
      <x:c r="T38" s="91" t="n">
        <x:f>'ACTION CENTRE'!M97</x:f>
        <x:v>0</x:v>
      </x:c>
      <x:c r="U38" s="91" t="str">
        <x:f>IF(N38="","",IF(N38="Assured","Closed",IF(T38&lt;&gt;"",T38,"Open")))</x:f>
      </x:c>
      <x:c r="V38" s="91" t="str">
        <x:v>https://rgqualitymanagement.co.uk/quality-management-templates/</x:v>
      </x:c>
    </x:row>
    <x:row r="39">
      <x:c r="A39" s="91" t="str">
        <x:v>7</x:v>
      </x:c>
      <x:c r="B39" s="91" t="str">
        <x:v>7.5.3.2</x:v>
      </x:c>
      <x:c r="C39" s="91" t="str">
        <x:v>Document control activities</x:v>
      </x:c>
      <x:c r="D39" s="91" t="str">
        <x:v>Provide the people, competence, infrastructure, knowledge and controlled information needed for reliable execution. Focus: document control activities.</x:v>
      </x:c>
      <x:c r="E39" s="91" t="str">
        <x:v>People can access the right information at the right revision while records remain protected, retrievable and retained.</x:v>
      </x:c>
      <x:c r="F39" s="91" t="str">
        <x:v>Controlled documents, approval/revision history, access, distribution, retention, disposition and external-document controls.</x:v>
      </x:c>
      <x:c r="G39" s="91" t="str">
        <x:v>Inadequate support controls can make otherwise sound processes unreliable or non-repeatable.</x:v>
      </x:c>
      <x:c r="H39" s="91" t="n">
        <x:v>55</x:v>
      </x:c>
      <x:c r="I39" s="91" t="n">
        <x:f>'CLAUSE 7'!L59</x:f>
        <x:v>0</x:v>
      </x:c>
      <x:c r="J39" s="91" t="n">
        <x:f>'CLAUSE 7'!M59</x:f>
        <x:v>0</x:v>
      </x:c>
      <x:c r="K39" s="91" t="n">
        <x:f>'CLAUSE 7'!N59</x:f>
        <x:v>0</x:v>
      </x:c>
      <x:c r="L39" s="91" t="n">
        <x:f>'CLAUSE 7'!O59</x:f>
        <x:v>0</x:v>
      </x:c>
      <x:c r="M39" s="91" t="n">
        <x:f>IF(COUNTA(I39:L39)=0,"",IF(COUNTIF(I39:L39,"N/A")=4,"",ROUND((IF(I39="N/A",0,IF(I39="Yes",20,IF(I39="Partial",10,0)))+IF(J39="N/A",0,IF(J39="Yes",25,IF(J39="Partial",12.5,0)))+IF(K39="N/A",0,IF(K39="Yes",25,IF(K39="Partial",12.5,0)))+IF(L39="N/A",0,IF(L39="Yes",30,IF(L39="Partial",15,0))))/(IF(I39="N/A",0,20)+IF(J39="N/A",0,25)+IF(K39="N/A",0,25)+IF(L39="N/A",0,30))*100,0)))</x:f>
        <x:v>0</x:v>
      </x:c>
      <x:c r="N39" s="91" t="str">
        <x:f>IF(M39="","",IF(OR(L39="No",M39&lt;45),"Major gap",IF(M39&lt;70,"Material gap",IF(M39&lt;90,"Minor gap","Assured"))))</x:f>
      </x:c>
      <x:c r="O39" s="91" t="str">
        <x:f>IF(N39="","",IF(I39="No","Definition / governance",IF(J39="No","Implementation",IF(K39="No","Objective evidence",IF(L39="No","Effectiveness",IF(I39="Partial","Definition / governance",IF(J39="Partial","Implementation",IF(K39="Partial","Objective evidence",IF(L39="Partial","Effectiveness","None")))))))))</x:f>
      </x:c>
      <x:c r="P39" s="91" t="str">
        <x:f>IF(O39="","",IF(O39="None","Maintain the control and continue monitoring effectiveness",IF(O39="Definition / governance","Define or strengthen ownership, criteria, interfaces and the control method",IF(O39="Implementation","Deploy the defined control, close competence/communication gaps and verify adoption",IF(O39="Objective evidence","Clarify required evidence, sample execution and use targeted verification or internal audit",IF(O39="Effectiveness","Investigate the failure mechanism; apply proportionate structured RCCA where warranted and verify effectiveness","Confirm applicability"))))))</x:f>
      </x:c>
      <x:c r="Q39" s="91" t="n">
        <x:f>'CLAUSE 7'!T59</x:f>
        <x:v>0</x:v>
      </x:c>
      <x:c r="R39" s="91" t="n">
        <x:f>'ACTION CENTRE'!K99</x:f>
        <x:v>0</x:v>
      </x:c>
      <x:c r="S39" s="91" t="n">
        <x:f>'ACTION CENTRE'!L99</x:f>
        <x:v>0</x:v>
      </x:c>
      <x:c r="T39" s="91" t="n">
        <x:f>'ACTION CENTRE'!M99</x:f>
        <x:v>0</x:v>
      </x:c>
      <x:c r="U39" s="91" t="str">
        <x:f>IF(N39="","",IF(N39="Assured","Closed",IF(T39&lt;&gt;"",T39,"Open")))</x:f>
      </x:c>
      <x:c r="V39" s="91" t="str">
        <x:v>https://rgqualitymanagement.co.uk/quality-management-templates/</x:v>
      </x:c>
    </x:row>
    <x:row r="40">
      <x:c r="A40" s="91" t="str">
        <x:v>8</x:v>
      </x:c>
      <x:c r="B40" s="91" t="str">
        <x:v>8.1</x:v>
      </x:c>
      <x:c r="C40" s="91" t="str">
        <x:v>Operational planning and control</x:v>
      </x:c>
      <x:c r="D40" s="91" t="str">
        <x:v>Control operational delivery so requirements are understood, flowed down, realised, verified and protected. Focus: operational planning and control.</x:v>
      </x:c>
      <x:c r="E40" s="91" t="str">
        <x:v>The control is clearly owned, consistently implemented, objectively evidenced and demonstrably effective.</x:v>
      </x:c>
      <x:c r="F40" s="91" t="str">
        <x:v>Applicable process documents, records, performance data, interviews and observed implementation.</x:v>
      </x:c>
      <x:c r="G40" s="91" t="str">
        <x:v>Operational control weakness can directly affect product/service conformity, delivery and customer risk.</x:v>
      </x:c>
      <x:c r="H40" s="91" t="n">
        <x:v>1</x:v>
      </x:c>
      <x:c r="I40" s="91" t="n">
        <x:f>'CLAUSE 8'!L25</x:f>
        <x:v>0</x:v>
      </x:c>
      <x:c r="J40" s="91" t="n">
        <x:f>'CLAUSE 8'!M25</x:f>
        <x:v>0</x:v>
      </x:c>
      <x:c r="K40" s="91" t="n">
        <x:f>'CLAUSE 8'!N25</x:f>
        <x:v>0</x:v>
      </x:c>
      <x:c r="L40" s="91" t="n">
        <x:f>'CLAUSE 8'!O25</x:f>
        <x:v>0</x:v>
      </x:c>
      <x:c r="M40" s="91" t="n">
        <x:f>IF(COUNTA(I40:L40)=0,"",IF(COUNTIF(I40:L40,"N/A")=4,"",ROUND((IF(I40="N/A",0,IF(I40="Yes",20,IF(I40="Partial",10,0)))+IF(J40="N/A",0,IF(J40="Yes",25,IF(J40="Partial",12.5,0)))+IF(K40="N/A",0,IF(K40="Yes",25,IF(K40="Partial",12.5,0)))+IF(L40="N/A",0,IF(L40="Yes",30,IF(L40="Partial",15,0))))/(IF(I40="N/A",0,20)+IF(J40="N/A",0,25)+IF(K40="N/A",0,25)+IF(L40="N/A",0,30))*100,0)))</x:f>
        <x:v>0</x:v>
      </x:c>
      <x:c r="N40" s="91" t="str">
        <x:f>IF(M40="","",IF(OR(L40="No",M40&lt;45),"Major gap",IF(M40&lt;70,"Material gap",IF(M40&lt;90,"Minor gap","Assured"))))</x:f>
      </x:c>
      <x:c r="O40" s="91" t="str">
        <x:f>IF(N40="","",IF(I40="No","Definition / governance",IF(J40="No","Implementation",IF(K40="No","Objective evidence",IF(L40="No","Effectiveness",IF(I40="Partial","Definition / governance",IF(J40="Partial","Implementation",IF(K40="Partial","Objective evidence",IF(L40="Partial","Effectiveness","None")))))))))</x:f>
      </x:c>
      <x:c r="P40" s="91" t="str">
        <x:f>IF(O40="","",IF(O40="None","Maintain the control and continue monitoring effectiveness",IF(O40="Definition / governance","Define or strengthen ownership, criteria, interfaces and the control method",IF(O40="Implementation","Deploy the defined control, close competence/communication gaps and verify adoption",IF(O40="Objective evidence","Clarify required evidence, sample execution and use targeted verification or internal audit",IF(O40="Effectiveness","Investigate the failure mechanism; apply proportionate structured RCCA where warranted and verify effectiveness","Confirm applicability"))))))</x:f>
      </x:c>
      <x:c r="Q40" s="91" t="n">
        <x:f>'CLAUSE 8'!T25</x:f>
        <x:v>0</x:v>
      </x:c>
      <x:c r="R40" s="91" t="n">
        <x:f>'ACTION CENTRE'!K101</x:f>
        <x:v>0</x:v>
      </x:c>
      <x:c r="S40" s="91" t="n">
        <x:f>'ACTION CENTRE'!L101</x:f>
        <x:v>0</x:v>
      </x:c>
      <x:c r="T40" s="91" t="n">
        <x:f>'ACTION CENTRE'!M101</x:f>
        <x:v>0</x:v>
      </x:c>
      <x:c r="U40" s="91" t="str">
        <x:f>IF(N40="","",IF(N40="Assured","Closed",IF(T40&lt;&gt;"",T40,"Open")))</x:f>
      </x:c>
      <x:c r="V40" s="91" t="str">
        <x:v>https://rgqualitymanagement.co.uk/quality-plan-template/</x:v>
      </x:c>
    </x:row>
    <x:row r="41">
      <x:c r="A41" s="91" t="str">
        <x:v>8</x:v>
      </x:c>
      <x:c r="B41" s="91" t="str">
        <x:v>8.1.1</x:v>
      </x:c>
      <x:c r="C41" s="91" t="str">
        <x:v>Operational risk management</x:v>
      </x:c>
      <x:c r="D41" s="91" t="str">
        <x:v>Control operational delivery so requirements are understood, flowed down, realised, verified and protected. Focus: operational risk management.</x:v>
      </x:c>
      <x:c r="E41" s="91" t="str">
        <x:v>Risk is actively managed through proportionate actions with ownership and verified effectiveness.</x:v>
      </x:c>
      <x:c r="F41" s="91" t="str">
        <x:v>Risk identification, assessment, mitigation, ownership, escalation, residual risk and effectiveness review.</x:v>
      </x:c>
      <x:c r="G41" s="91" t="str">
        <x:v>Operational control weakness can directly affect product/service conformity, delivery and customer risk.</x:v>
      </x:c>
      <x:c r="H41" s="91" t="n">
        <x:v>1</x:v>
      </x:c>
      <x:c r="I41" s="91" t="n">
        <x:f>'CLAUSE 8'!L27</x:f>
        <x:v>0</x:v>
      </x:c>
      <x:c r="J41" s="91" t="n">
        <x:f>'CLAUSE 8'!M27</x:f>
        <x:v>0</x:v>
      </x:c>
      <x:c r="K41" s="91" t="n">
        <x:f>'CLAUSE 8'!N27</x:f>
        <x:v>0</x:v>
      </x:c>
      <x:c r="L41" s="91" t="n">
        <x:f>'CLAUSE 8'!O27</x:f>
        <x:v>0</x:v>
      </x:c>
      <x:c r="M41" s="91" t="n">
        <x:f>IF(COUNTA(I41:L41)=0,"",IF(COUNTIF(I41:L41,"N/A")=4,"",ROUND((IF(I41="N/A",0,IF(I41="Yes",20,IF(I41="Partial",10,0)))+IF(J41="N/A",0,IF(J41="Yes",25,IF(J41="Partial",12.5,0)))+IF(K41="N/A",0,IF(K41="Yes",25,IF(K41="Partial",12.5,0)))+IF(L41="N/A",0,IF(L41="Yes",30,IF(L41="Partial",15,0))))/(IF(I41="N/A",0,20)+IF(J41="N/A",0,25)+IF(K41="N/A",0,25)+IF(L41="N/A",0,30))*100,0)))</x:f>
        <x:v>0</x:v>
      </x:c>
      <x:c r="N41" s="91" t="str">
        <x:f>IF(M41="","",IF(OR(L41="No",M41&lt;45),"Major gap",IF(M41&lt;70,"Material gap",IF(M41&lt;90,"Minor gap","Assured"))))</x:f>
      </x:c>
      <x:c r="O41" s="91" t="str">
        <x:f>IF(N41="","",IF(I41="No","Definition / governance",IF(J41="No","Implementation",IF(K41="No","Objective evidence",IF(L41="No","Effectiveness",IF(I41="Partial","Definition / governance",IF(J41="Partial","Implementation",IF(K41="Partial","Objective evidence",IF(L41="Partial","Effectiveness","None")))))))))</x:f>
      </x:c>
      <x:c r="P41" s="91" t="str">
        <x:f>IF(O41="","",IF(O41="None","Maintain the control and continue monitoring effectiveness",IF(O41="Definition / governance","Define or strengthen ownership, criteria, interfaces and the control method",IF(O41="Implementation","Deploy the defined control, close competence/communication gaps and verify adoption",IF(O41="Objective evidence","Clarify required evidence, sample execution and use targeted verification or internal audit",IF(O41="Effectiveness","Investigate the failure mechanism; apply proportionate structured RCCA where warranted and verify effectiveness","Confirm applicability"))))))</x:f>
      </x:c>
      <x:c r="Q41" s="91" t="n">
        <x:f>'CLAUSE 8'!T27</x:f>
        <x:v>0</x:v>
      </x:c>
      <x:c r="R41" s="91" t="n">
        <x:f>'ACTION CENTRE'!K103</x:f>
        <x:v>0</x:v>
      </x:c>
      <x:c r="S41" s="91" t="n">
        <x:f>'ACTION CENTRE'!L103</x:f>
        <x:v>0</x:v>
      </x:c>
      <x:c r="T41" s="91" t="n">
        <x:f>'ACTION CENTRE'!M103</x:f>
        <x:v>0</x:v>
      </x:c>
      <x:c r="U41" s="91" t="str">
        <x:f>IF(N41="","",IF(N41="Assured","Closed",IF(T41&lt;&gt;"",T41,"Open")))</x:f>
      </x:c>
      <x:c r="V41" s="91" t="str">
        <x:v>https://rgqualitymanagement.co.uk/quality-plan-template/</x:v>
      </x:c>
    </x:row>
    <x:row r="42">
      <x:c r="A42" s="91" t="str">
        <x:v>8</x:v>
      </x:c>
      <x:c r="B42" s="91" t="str">
        <x:v>8.1.2</x:v>
      </x:c>
      <x:c r="C42" s="91" t="str">
        <x:v>Configuration management</x:v>
      </x:c>
      <x:c r="D42" s="91" t="str">
        <x:v>Control operational delivery so requirements are understood, flowed down, realised, verified and protected. Focus: configuration management.</x:v>
      </x:c>
      <x:c r="E42" s="91" t="str">
        <x:v>The control is clearly owned, consistently implemented, objectively evidenced and demonstrably effective.</x:v>
      </x:c>
      <x:c r="F42" s="91" t="str">
        <x:v>Configuration baseline, identification, status accounting, change control and configuration-audit evidence.</x:v>
      </x:c>
      <x:c r="G42" s="91" t="str">
        <x:v>Operational control weakness can directly affect product/service conformity, delivery and customer risk.</x:v>
      </x:c>
      <x:c r="H42" s="91" t="n">
        <x:v>1</x:v>
      </x:c>
      <x:c r="I42" s="91" t="n">
        <x:f>'CLAUSE 8'!L29</x:f>
        <x:v>0</x:v>
      </x:c>
      <x:c r="J42" s="91" t="n">
        <x:f>'CLAUSE 8'!M29</x:f>
        <x:v>0</x:v>
      </x:c>
      <x:c r="K42" s="91" t="n">
        <x:f>'CLAUSE 8'!N29</x:f>
        <x:v>0</x:v>
      </x:c>
      <x:c r="L42" s="91" t="n">
        <x:f>'CLAUSE 8'!O29</x:f>
        <x:v>0</x:v>
      </x:c>
      <x:c r="M42" s="91" t="n">
        <x:f>IF(COUNTA(I42:L42)=0,"",IF(COUNTIF(I42:L42,"N/A")=4,"",ROUND((IF(I42="N/A",0,IF(I42="Yes",20,IF(I42="Partial",10,0)))+IF(J42="N/A",0,IF(J42="Yes",25,IF(J42="Partial",12.5,0)))+IF(K42="N/A",0,IF(K42="Yes",25,IF(K42="Partial",12.5,0)))+IF(L42="N/A",0,IF(L42="Yes",30,IF(L42="Partial",15,0))))/(IF(I42="N/A",0,20)+IF(J42="N/A",0,25)+IF(K42="N/A",0,25)+IF(L42="N/A",0,30))*100,0)))</x:f>
        <x:v>0</x:v>
      </x:c>
      <x:c r="N42" s="91" t="str">
        <x:f>IF(M42="","",IF(OR(L42="No",M42&lt;45),"Major gap",IF(M42&lt;70,"Material gap",IF(M42&lt;90,"Minor gap","Assured"))))</x:f>
      </x:c>
      <x:c r="O42" s="91" t="str">
        <x:f>IF(N42="","",IF(I42="No","Definition / governance",IF(J42="No","Implementation",IF(K42="No","Objective evidence",IF(L42="No","Effectiveness",IF(I42="Partial","Definition / governance",IF(J42="Partial","Implementation",IF(K42="Partial","Objective evidence",IF(L42="Partial","Effectiveness","None")))))))))</x:f>
      </x:c>
      <x:c r="P42" s="91" t="str">
        <x:f>IF(O42="","",IF(O42="None","Maintain the control and continue monitoring effectiveness",IF(O42="Definition / governance","Define or strengthen ownership, criteria, interfaces and the control method",IF(O42="Implementation","Deploy the defined control, close competence/communication gaps and verify adoption",IF(O42="Objective evidence","Clarify required evidence, sample execution and use targeted verification or internal audit",IF(O42="Effectiveness","Investigate the failure mechanism; apply proportionate structured RCCA where warranted and verify effectiveness","Confirm applicability"))))))</x:f>
      </x:c>
      <x:c r="Q42" s="91" t="n">
        <x:f>'CLAUSE 8'!T29</x:f>
        <x:v>0</x:v>
      </x:c>
      <x:c r="R42" s="91" t="n">
        <x:f>'ACTION CENTRE'!K105</x:f>
        <x:v>0</x:v>
      </x:c>
      <x:c r="S42" s="91" t="n">
        <x:f>'ACTION CENTRE'!L105</x:f>
        <x:v>0</x:v>
      </x:c>
      <x:c r="T42" s="91" t="n">
        <x:f>'ACTION CENTRE'!M105</x:f>
        <x:v>0</x:v>
      </x:c>
      <x:c r="U42" s="91" t="str">
        <x:f>IF(N42="","",IF(N42="Assured","Closed",IF(T42&lt;&gt;"",T42,"Open")))</x:f>
      </x:c>
      <x:c r="V42" s="91" t="str">
        <x:v>https://rgqualitymanagement.co.uk/quality-plan-template/</x:v>
      </x:c>
    </x:row>
    <x:row r="43">
      <x:c r="A43" s="91" t="str">
        <x:v>8</x:v>
      </x:c>
      <x:c r="B43" s="91" t="str">
        <x:v>8.1.3</x:v>
      </x:c>
      <x:c r="C43" s="91" t="str">
        <x:v>Product safety</x:v>
      </x:c>
      <x:c r="D43" s="91" t="str">
        <x:v>Control operational delivery so requirements are understood, flowed down, realised, verified and protected. Focus: product safety.</x:v>
      </x:c>
      <x:c r="E43" s="91" t="str">
        <x:v>The control is clearly owned, consistently implemented, objectively evidenced and demonstrably effective.</x:v>
      </x:c>
      <x:c r="F43" s="91" t="str">
        <x:v>Safety responsibilities, hazard/risk controls, escalation/reporting, communication and competence/awareness evidence.</x:v>
      </x:c>
      <x:c r="G43" s="91" t="str">
        <x:v>Operational control weakness can directly affect product/service conformity, delivery and customer risk.</x:v>
      </x:c>
      <x:c r="H43" s="91" t="n">
        <x:v>1</x:v>
      </x:c>
      <x:c r="I43" s="91" t="n">
        <x:f>'CLAUSE 8'!L31</x:f>
        <x:v>0</x:v>
      </x:c>
      <x:c r="J43" s="91" t="n">
        <x:f>'CLAUSE 8'!M31</x:f>
        <x:v>0</x:v>
      </x:c>
      <x:c r="K43" s="91" t="n">
        <x:f>'CLAUSE 8'!N31</x:f>
        <x:v>0</x:v>
      </x:c>
      <x:c r="L43" s="91" t="n">
        <x:f>'CLAUSE 8'!O31</x:f>
        <x:v>0</x:v>
      </x:c>
      <x:c r="M43" s="91" t="n">
        <x:f>IF(COUNTA(I43:L43)=0,"",IF(COUNTIF(I43:L43,"N/A")=4,"",ROUND((IF(I43="N/A",0,IF(I43="Yes",20,IF(I43="Partial",10,0)))+IF(J43="N/A",0,IF(J43="Yes",25,IF(J43="Partial",12.5,0)))+IF(K43="N/A",0,IF(K43="Yes",25,IF(K43="Partial",12.5,0)))+IF(L43="N/A",0,IF(L43="Yes",30,IF(L43="Partial",15,0))))/(IF(I43="N/A",0,20)+IF(J43="N/A",0,25)+IF(K43="N/A",0,25)+IF(L43="N/A",0,30))*100,0)))</x:f>
        <x:v>0</x:v>
      </x:c>
      <x:c r="N43" s="91" t="str">
        <x:f>IF(M43="","",IF(OR(L43="No",M43&lt;45),"Major gap",IF(M43&lt;70,"Material gap",IF(M43&lt;90,"Minor gap","Assured"))))</x:f>
      </x:c>
      <x:c r="O43" s="91" t="str">
        <x:f>IF(N43="","",IF(I43="No","Definition / governance",IF(J43="No","Implementation",IF(K43="No","Objective evidence",IF(L43="No","Effectiveness",IF(I43="Partial","Definition / governance",IF(J43="Partial","Implementation",IF(K43="Partial","Objective evidence",IF(L43="Partial","Effectiveness","None")))))))))</x:f>
      </x:c>
      <x:c r="P43" s="91" t="str">
        <x:f>IF(O43="","",IF(O43="None","Maintain the control and continue monitoring effectiveness",IF(O43="Definition / governance","Define or strengthen ownership, criteria, interfaces and the control method",IF(O43="Implementation","Deploy the defined control, close competence/communication gaps and verify adoption",IF(O43="Objective evidence","Clarify required evidence, sample execution and use targeted verification or internal audit",IF(O43="Effectiveness","Investigate the failure mechanism; apply proportionate structured RCCA where warranted and verify effectiveness","Confirm applicability"))))))</x:f>
      </x:c>
      <x:c r="Q43" s="91" t="n">
        <x:f>'CLAUSE 8'!T31</x:f>
        <x:v>0</x:v>
      </x:c>
      <x:c r="R43" s="91" t="n">
        <x:f>'ACTION CENTRE'!K107</x:f>
        <x:v>0</x:v>
      </x:c>
      <x:c r="S43" s="91" t="n">
        <x:f>'ACTION CENTRE'!L107</x:f>
        <x:v>0</x:v>
      </x:c>
      <x:c r="T43" s="91" t="n">
        <x:f>'ACTION CENTRE'!M107</x:f>
        <x:v>0</x:v>
      </x:c>
      <x:c r="U43" s="91" t="str">
        <x:f>IF(N43="","",IF(N43="Assured","Closed",IF(T43&lt;&gt;"",T43,"Open")))</x:f>
      </x:c>
      <x:c r="V43" s="91" t="str">
        <x:v>https://rgqualitymanagement.co.uk/quality-plan-template/</x:v>
      </x:c>
    </x:row>
    <x:row r="44">
      <x:c r="A44" s="91" t="str">
        <x:v>8</x:v>
      </x:c>
      <x:c r="B44" s="91" t="str">
        <x:v>8.1.4</x:v>
      </x:c>
      <x:c r="C44" s="91" t="str">
        <x:v>Counterfeit parts prevention</x:v>
      </x:c>
      <x:c r="D44" s="91" t="str">
        <x:v>Control operational delivery so requirements are understood, flowed down, realised, verified and protected. Focus: counterfeit parts prevention.</x:v>
      </x:c>
      <x:c r="E44" s="91" t="str">
        <x:v>The control is clearly owned, consistently implemented, objectively evidenced and demonstrably effective.</x:v>
      </x:c>
      <x:c r="F44" s="91" t="str">
        <x:v>Approved sources, traceability, obsolescence controls, verification/testing, quarantine and reporting evidence.</x:v>
      </x:c>
      <x:c r="G44" s="91" t="str">
        <x:v>Operational control weakness can directly affect product/service conformity, delivery and customer risk.</x:v>
      </x:c>
      <x:c r="H44" s="91" t="n">
        <x:v>1</x:v>
      </x:c>
      <x:c r="I44" s="91" t="n">
        <x:f>'CLAUSE 8'!L33</x:f>
        <x:v>0</x:v>
      </x:c>
      <x:c r="J44" s="91" t="n">
        <x:f>'CLAUSE 8'!M33</x:f>
        <x:v>0</x:v>
      </x:c>
      <x:c r="K44" s="91" t="n">
        <x:f>'CLAUSE 8'!N33</x:f>
        <x:v>0</x:v>
      </x:c>
      <x:c r="L44" s="91" t="n">
        <x:f>'CLAUSE 8'!O33</x:f>
        <x:v>0</x:v>
      </x:c>
      <x:c r="M44" s="91" t="n">
        <x:f>IF(COUNTA(I44:L44)=0,"",IF(COUNTIF(I44:L44,"N/A")=4,"",ROUND((IF(I44="N/A",0,IF(I44="Yes",20,IF(I44="Partial",10,0)))+IF(J44="N/A",0,IF(J44="Yes",25,IF(J44="Partial",12.5,0)))+IF(K44="N/A",0,IF(K44="Yes",25,IF(K44="Partial",12.5,0)))+IF(L44="N/A",0,IF(L44="Yes",30,IF(L44="Partial",15,0))))/(IF(I44="N/A",0,20)+IF(J44="N/A",0,25)+IF(K44="N/A",0,25)+IF(L44="N/A",0,30))*100,0)))</x:f>
        <x:v>0</x:v>
      </x:c>
      <x:c r="N44" s="91" t="str">
        <x:f>IF(M44="","",IF(OR(L44="No",M44&lt;45),"Major gap",IF(M44&lt;70,"Material gap",IF(M44&lt;90,"Minor gap","Assured"))))</x:f>
      </x:c>
      <x:c r="O44" s="91" t="str">
        <x:f>IF(N44="","",IF(I44="No","Definition / governance",IF(J44="No","Implementation",IF(K44="No","Objective evidence",IF(L44="No","Effectiveness",IF(I44="Partial","Definition / governance",IF(J44="Partial","Implementation",IF(K44="Partial","Objective evidence",IF(L44="Partial","Effectiveness","None")))))))))</x:f>
      </x:c>
      <x:c r="P44" s="91" t="str">
        <x:f>IF(O44="","",IF(O44="None","Maintain the control and continue monitoring effectiveness",IF(O44="Definition / governance","Define or strengthen ownership, criteria, interfaces and the control method",IF(O44="Implementation","Deploy the defined control, close competence/communication gaps and verify adoption",IF(O44="Objective evidence","Clarify required evidence, sample execution and use targeted verification or internal audit",IF(O44="Effectiveness","Investigate the failure mechanism; apply proportionate structured RCCA where warranted and verify effectiveness","Confirm applicability"))))))</x:f>
      </x:c>
      <x:c r="Q44" s="91" t="n">
        <x:f>'CLAUSE 8'!T33</x:f>
        <x:v>0</x:v>
      </x:c>
      <x:c r="R44" s="91" t="n">
        <x:f>'ACTION CENTRE'!K109</x:f>
        <x:v>0</x:v>
      </x:c>
      <x:c r="S44" s="91" t="n">
        <x:f>'ACTION CENTRE'!L109</x:f>
        <x:v>0</x:v>
      </x:c>
      <x:c r="T44" s="91" t="n">
        <x:f>'ACTION CENTRE'!M109</x:f>
        <x:v>0</x:v>
      </x:c>
      <x:c r="U44" s="91" t="str">
        <x:f>IF(N44="","",IF(N44="Assured","Closed",IF(T44&lt;&gt;"",T44,"Open")))</x:f>
      </x:c>
      <x:c r="V44" s="91" t="str">
        <x:v>https://rgqualitymanagement.co.uk/quality-plan-template/</x:v>
      </x:c>
    </x:row>
    <x:row r="45">
      <x:c r="A45" s="91" t="str">
        <x:v>8</x:v>
      </x:c>
      <x:c r="B45" s="91" t="str">
        <x:v>8.2</x:v>
      </x:c>
      <x:c r="C45" s="91" t="str">
        <x:v>Requirements for products and services</x:v>
      </x:c>
      <x:c r="D45" s="91" t="str">
        <x:v>Control operational delivery so requirements are understood, flowed down, realised, verified and protected. Focus: requirements for products and services.</x:v>
      </x:c>
      <x:c r="E45" s="91" t="str">
        <x:v>The control is clearly owned, consistently implemented, objectively evidenced and demonstrably effective.</x:v>
      </x:c>
      <x:c r="F45" s="91" t="str">
        <x:v>Applicable process documents, records, performance data, interviews and observed implementation.</x:v>
      </x:c>
      <x:c r="G45" s="91" t="str">
        <x:v>Operational control weakness can directly affect product/service conformity, delivery and customer risk.</x:v>
      </x:c>
      <x:c r="H45" s="91" t="n">
        <x:v>1</x:v>
      </x:c>
      <x:c r="I45" s="91" t="n">
        <x:f>'CLAUSE 8'!L35</x:f>
        <x:v>0</x:v>
      </x:c>
      <x:c r="J45" s="91" t="n">
        <x:f>'CLAUSE 8'!M35</x:f>
        <x:v>0</x:v>
      </x:c>
      <x:c r="K45" s="91" t="n">
        <x:f>'CLAUSE 8'!N35</x:f>
        <x:v>0</x:v>
      </x:c>
      <x:c r="L45" s="91" t="n">
        <x:f>'CLAUSE 8'!O35</x:f>
        <x:v>0</x:v>
      </x:c>
      <x:c r="M45" s="91" t="n">
        <x:f>IF(COUNTA(I45:L45)=0,"",IF(COUNTIF(I45:L45,"N/A")=4,"",ROUND((IF(I45="N/A",0,IF(I45="Yes",20,IF(I45="Partial",10,0)))+IF(J45="N/A",0,IF(J45="Yes",25,IF(J45="Partial",12.5,0)))+IF(K45="N/A",0,IF(K45="Yes",25,IF(K45="Partial",12.5,0)))+IF(L45="N/A",0,IF(L45="Yes",30,IF(L45="Partial",15,0))))/(IF(I45="N/A",0,20)+IF(J45="N/A",0,25)+IF(K45="N/A",0,25)+IF(L45="N/A",0,30))*100,0)))</x:f>
        <x:v>0</x:v>
      </x:c>
      <x:c r="N45" s="91" t="str">
        <x:f>IF(M45="","",IF(OR(L45="No",M45&lt;45),"Major gap",IF(M45&lt;70,"Material gap",IF(M45&lt;90,"Minor gap","Assured"))))</x:f>
      </x:c>
      <x:c r="O45" s="91" t="str">
        <x:f>IF(N45="","",IF(I45="No","Definition / governance",IF(J45="No","Implementation",IF(K45="No","Objective evidence",IF(L45="No","Effectiveness",IF(I45="Partial","Definition / governance",IF(J45="Partial","Implementation",IF(K45="Partial","Objective evidence",IF(L45="Partial","Effectiveness","None")))))))))</x:f>
      </x:c>
      <x:c r="P45" s="91" t="str">
        <x:f>IF(O45="","",IF(O45="None","Maintain the control and continue monitoring effectiveness",IF(O45="Definition / governance","Define or strengthen ownership, criteria, interfaces and the control method",IF(O45="Implementation","Deploy the defined control, close competence/communication gaps and verify adoption",IF(O45="Objective evidence","Clarify required evidence, sample execution and use targeted verification or internal audit",IF(O45="Effectiveness","Investigate the failure mechanism; apply proportionate structured RCCA where warranted and verify effectiveness","Confirm applicability"))))))</x:f>
      </x:c>
      <x:c r="Q45" s="91" t="n">
        <x:f>'CLAUSE 8'!T35</x:f>
        <x:v>0</x:v>
      </x:c>
      <x:c r="R45" s="91" t="n">
        <x:f>'ACTION CENTRE'!K111</x:f>
        <x:v>0</x:v>
      </x:c>
      <x:c r="S45" s="91" t="n">
        <x:f>'ACTION CENTRE'!L111</x:f>
        <x:v>0</x:v>
      </x:c>
      <x:c r="T45" s="91" t="n">
        <x:f>'ACTION CENTRE'!M111</x:f>
        <x:v>0</x:v>
      </x:c>
      <x:c r="U45" s="91" t="str">
        <x:f>IF(N45="","",IF(N45="Assured","Closed",IF(T45&lt;&gt;"",T45,"Open")))</x:f>
      </x:c>
      <x:c r="V45" s="91" t="str">
        <x:v>https://rgqualitymanagement.co.uk/quality-management-templates/</x:v>
      </x:c>
    </x:row>
    <x:row r="46">
      <x:c r="A46" s="91" t="str">
        <x:v>8</x:v>
      </x:c>
      <x:c r="B46" s="91" t="str">
        <x:v>8.2.1</x:v>
      </x:c>
      <x:c r="C46" s="91" t="str">
        <x:v>Customer communication</x:v>
      </x:c>
      <x:c r="D46" s="91" t="str">
        <x:v>Control operational delivery so requirements are understood, flowed down, realised, verified and protected. Focus: customer communication.</x:v>
      </x:c>
      <x:c r="E46" s="91" t="str">
        <x:v>The control is clearly owned, consistently implemented, objectively evidenced and demonstrably effective.</x:v>
      </x:c>
      <x:c r="F46" s="91" t="str">
        <x:v>Contract review, communications, KPIs, feedback, complaints, requirement changes and recovery action.</x:v>
      </x:c>
      <x:c r="G46" s="91" t="str">
        <x:v>Operational control weakness can directly affect product/service conformity, delivery and customer risk.</x:v>
      </x:c>
      <x:c r="H46" s="91" t="n">
        <x:v>1</x:v>
      </x:c>
      <x:c r="I46" s="91" t="n">
        <x:f>'CLAUSE 8'!L37</x:f>
        <x:v>0</x:v>
      </x:c>
      <x:c r="J46" s="91" t="n">
        <x:f>'CLAUSE 8'!M37</x:f>
        <x:v>0</x:v>
      </x:c>
      <x:c r="K46" s="91" t="n">
        <x:f>'CLAUSE 8'!N37</x:f>
        <x:v>0</x:v>
      </x:c>
      <x:c r="L46" s="91" t="n">
        <x:f>'CLAUSE 8'!O37</x:f>
        <x:v>0</x:v>
      </x:c>
      <x:c r="M46" s="91" t="n">
        <x:f>IF(COUNTA(I46:L46)=0,"",IF(COUNTIF(I46:L46,"N/A")=4,"",ROUND((IF(I46="N/A",0,IF(I46="Yes",20,IF(I46="Partial",10,0)))+IF(J46="N/A",0,IF(J46="Yes",25,IF(J46="Partial",12.5,0)))+IF(K46="N/A",0,IF(K46="Yes",25,IF(K46="Partial",12.5,0)))+IF(L46="N/A",0,IF(L46="Yes",30,IF(L46="Partial",15,0))))/(IF(I46="N/A",0,20)+IF(J46="N/A",0,25)+IF(K46="N/A",0,25)+IF(L46="N/A",0,30))*100,0)))</x:f>
        <x:v>0</x:v>
      </x:c>
      <x:c r="N46" s="91" t="str">
        <x:f>IF(M46="","",IF(OR(L46="No",M46&lt;45),"Major gap",IF(M46&lt;70,"Material gap",IF(M46&lt;90,"Minor gap","Assured"))))</x:f>
      </x:c>
      <x:c r="O46" s="91" t="str">
        <x:f>IF(N46="","",IF(I46="No","Definition / governance",IF(J46="No","Implementation",IF(K46="No","Objective evidence",IF(L46="No","Effectiveness",IF(I46="Partial","Definition / governance",IF(J46="Partial","Implementation",IF(K46="Partial","Objective evidence",IF(L46="Partial","Effectiveness","None")))))))))</x:f>
      </x:c>
      <x:c r="P46" s="91" t="str">
        <x:f>IF(O46="","",IF(O46="None","Maintain the control and continue monitoring effectiveness",IF(O46="Definition / governance","Define or strengthen ownership, criteria, interfaces and the control method",IF(O46="Implementation","Deploy the defined control, close competence/communication gaps and verify adoption",IF(O46="Objective evidence","Clarify required evidence, sample execution and use targeted verification or internal audit",IF(O46="Effectiveness","Investigate the failure mechanism; apply proportionate structured RCCA where warranted and verify effectiveness","Confirm applicability"))))))</x:f>
      </x:c>
      <x:c r="Q46" s="91" t="n">
        <x:f>'CLAUSE 8'!T37</x:f>
        <x:v>0</x:v>
      </x:c>
      <x:c r="R46" s="91" t="n">
        <x:f>'ACTION CENTRE'!K113</x:f>
        <x:v>0</x:v>
      </x:c>
      <x:c r="S46" s="91" t="n">
        <x:f>'ACTION CENTRE'!L113</x:f>
        <x:v>0</x:v>
      </x:c>
      <x:c r="T46" s="91" t="n">
        <x:f>'ACTION CENTRE'!M113</x:f>
        <x:v>0</x:v>
      </x:c>
      <x:c r="U46" s="91" t="str">
        <x:f>IF(N46="","",IF(N46="Assured","Closed",IF(T46&lt;&gt;"",T46,"Open")))</x:f>
      </x:c>
      <x:c r="V46" s="91" t="str">
        <x:v>https://rgqualitymanagement.co.uk/quality-management-templates/</x:v>
      </x:c>
    </x:row>
    <x:row r="47">
      <x:c r="A47" s="91" t="str">
        <x:v>8</x:v>
      </x:c>
      <x:c r="B47" s="91" t="str">
        <x:v>8.2.2</x:v>
      </x:c>
      <x:c r="C47" s="91" t="str">
        <x:v>Determining requirements</x:v>
      </x:c>
      <x:c r="D47" s="91" t="str">
        <x:v>Control operational delivery so requirements are understood, flowed down, realised, verified and protected. Focus: determining requirements.</x:v>
      </x:c>
      <x:c r="E47" s="91" t="str">
        <x:v>The control is clearly owned, consistently implemented, objectively evidenced and demonstrably effective.</x:v>
      </x:c>
      <x:c r="F47" s="91" t="str">
        <x:v>Applicable process documents, records, performance data, interviews and observed implementation.</x:v>
      </x:c>
      <x:c r="G47" s="91" t="str">
        <x:v>Operational control weakness can directly affect product/service conformity, delivery and customer risk.</x:v>
      </x:c>
      <x:c r="H47" s="91" t="n">
        <x:v>1</x:v>
      </x:c>
      <x:c r="I47" s="91" t="n">
        <x:f>'CLAUSE 8'!L39</x:f>
        <x:v>0</x:v>
      </x:c>
      <x:c r="J47" s="91" t="n">
        <x:f>'CLAUSE 8'!M39</x:f>
        <x:v>0</x:v>
      </x:c>
      <x:c r="K47" s="91" t="n">
        <x:f>'CLAUSE 8'!N39</x:f>
        <x:v>0</x:v>
      </x:c>
      <x:c r="L47" s="91" t="n">
        <x:f>'CLAUSE 8'!O39</x:f>
        <x:v>0</x:v>
      </x:c>
      <x:c r="M47" s="91" t="n">
        <x:f>IF(COUNTA(I47:L47)=0,"",IF(COUNTIF(I47:L47,"N/A")=4,"",ROUND((IF(I47="N/A",0,IF(I47="Yes",20,IF(I47="Partial",10,0)))+IF(J47="N/A",0,IF(J47="Yes",25,IF(J47="Partial",12.5,0)))+IF(K47="N/A",0,IF(K47="Yes",25,IF(K47="Partial",12.5,0)))+IF(L47="N/A",0,IF(L47="Yes",30,IF(L47="Partial",15,0))))/(IF(I47="N/A",0,20)+IF(J47="N/A",0,25)+IF(K47="N/A",0,25)+IF(L47="N/A",0,30))*100,0)))</x:f>
        <x:v>0</x:v>
      </x:c>
      <x:c r="N47" s="91" t="str">
        <x:f>IF(M47="","",IF(OR(L47="No",M47&lt;45),"Major gap",IF(M47&lt;70,"Material gap",IF(M47&lt;90,"Minor gap","Assured"))))</x:f>
      </x:c>
      <x:c r="O47" s="91" t="str">
        <x:f>IF(N47="","",IF(I47="No","Definition / governance",IF(J47="No","Implementation",IF(K47="No","Objective evidence",IF(L47="No","Effectiveness",IF(I47="Partial","Definition / governance",IF(J47="Partial","Implementation",IF(K47="Partial","Objective evidence",IF(L47="Partial","Effectiveness","None")))))))))</x:f>
      </x:c>
      <x:c r="P47" s="91" t="str">
        <x:f>IF(O47="","",IF(O47="None","Maintain the control and continue monitoring effectiveness",IF(O47="Definition / governance","Define or strengthen ownership, criteria, interfaces and the control method",IF(O47="Implementation","Deploy the defined control, close competence/communication gaps and verify adoption",IF(O47="Objective evidence","Clarify required evidence, sample execution and use targeted verification or internal audit",IF(O47="Effectiveness","Investigate the failure mechanism; apply proportionate structured RCCA where warranted and verify effectiveness","Confirm applicability"))))))</x:f>
      </x:c>
      <x:c r="Q47" s="91" t="n">
        <x:f>'CLAUSE 8'!T39</x:f>
        <x:v>0</x:v>
      </x:c>
      <x:c r="R47" s="91" t="n">
        <x:f>'ACTION CENTRE'!K115</x:f>
        <x:v>0</x:v>
      </x:c>
      <x:c r="S47" s="91" t="n">
        <x:f>'ACTION CENTRE'!L115</x:f>
        <x:v>0</x:v>
      </x:c>
      <x:c r="T47" s="91" t="n">
        <x:f>'ACTION CENTRE'!M115</x:f>
        <x:v>0</x:v>
      </x:c>
      <x:c r="U47" s="91" t="str">
        <x:f>IF(N47="","",IF(N47="Assured","Closed",IF(T47&lt;&gt;"",T47,"Open")))</x:f>
      </x:c>
      <x:c r="V47" s="91" t="str">
        <x:v>https://rgqualitymanagement.co.uk/quality-management-templates/</x:v>
      </x:c>
    </x:row>
    <x:row r="48">
      <x:c r="A48" s="91" t="str">
        <x:v>8</x:v>
      </x:c>
      <x:c r="B48" s="91" t="str">
        <x:v>8.2.3</x:v>
      </x:c>
      <x:c r="C48" s="91" t="str">
        <x:v>Review of requirements</x:v>
      </x:c>
      <x:c r="D48" s="91" t="str">
        <x:v>Control operational delivery so requirements are understood, flowed down, realised, verified and protected. Focus: review of requirements.</x:v>
      </x:c>
      <x:c r="E48" s="91" t="str">
        <x:v>The control is clearly owned, consistently implemented, objectively evidenced and demonstrably effective.</x:v>
      </x:c>
      <x:c r="F48" s="91" t="str">
        <x:v>Applicable process documents, records, performance data, interviews and observed implementation.</x:v>
      </x:c>
      <x:c r="G48" s="91" t="str">
        <x:v>Operational control weakness can directly affect product/service conformity, delivery and customer risk.</x:v>
      </x:c>
      <x:c r="H48" s="91" t="n">
        <x:v>1</x:v>
      </x:c>
      <x:c r="I48" s="91" t="n">
        <x:f>'CLAUSE 8'!L41</x:f>
        <x:v>0</x:v>
      </x:c>
      <x:c r="J48" s="91" t="n">
        <x:f>'CLAUSE 8'!M41</x:f>
        <x:v>0</x:v>
      </x:c>
      <x:c r="K48" s="91" t="n">
        <x:f>'CLAUSE 8'!N41</x:f>
        <x:v>0</x:v>
      </x:c>
      <x:c r="L48" s="91" t="n">
        <x:f>'CLAUSE 8'!O41</x:f>
        <x:v>0</x:v>
      </x:c>
      <x:c r="M48" s="91" t="n">
        <x:f>IF(COUNTA(I48:L48)=0,"",IF(COUNTIF(I48:L48,"N/A")=4,"",ROUND((IF(I48="N/A",0,IF(I48="Yes",20,IF(I48="Partial",10,0)))+IF(J48="N/A",0,IF(J48="Yes",25,IF(J48="Partial",12.5,0)))+IF(K48="N/A",0,IF(K48="Yes",25,IF(K48="Partial",12.5,0)))+IF(L48="N/A",0,IF(L48="Yes",30,IF(L48="Partial",15,0))))/(IF(I48="N/A",0,20)+IF(J48="N/A",0,25)+IF(K48="N/A",0,25)+IF(L48="N/A",0,30))*100,0)))</x:f>
        <x:v>0</x:v>
      </x:c>
      <x:c r="N48" s="91" t="str">
        <x:f>IF(M48="","",IF(OR(L48="No",M48&lt;45),"Major gap",IF(M48&lt;70,"Material gap",IF(M48&lt;90,"Minor gap","Assured"))))</x:f>
      </x:c>
      <x:c r="O48" s="91" t="str">
        <x:f>IF(N48="","",IF(I48="No","Definition / governance",IF(J48="No","Implementation",IF(K48="No","Objective evidence",IF(L48="No","Effectiveness",IF(I48="Partial","Definition / governance",IF(J48="Partial","Implementation",IF(K48="Partial","Objective evidence",IF(L48="Partial","Effectiveness","None")))))))))</x:f>
      </x:c>
      <x:c r="P48" s="91" t="str">
        <x:f>IF(O48="","",IF(O48="None","Maintain the control and continue monitoring effectiveness",IF(O48="Definition / governance","Define or strengthen ownership, criteria, interfaces and the control method",IF(O48="Implementation","Deploy the defined control, close competence/communication gaps and verify adoption",IF(O48="Objective evidence","Clarify required evidence, sample execution and use targeted verification or internal audit",IF(O48="Effectiveness","Investigate the failure mechanism; apply proportionate structured RCCA where warranted and verify effectiveness","Confirm applicability"))))))</x:f>
      </x:c>
      <x:c r="Q48" s="91" t="n">
        <x:f>'CLAUSE 8'!T41</x:f>
        <x:v>0</x:v>
      </x:c>
      <x:c r="R48" s="91" t="n">
        <x:f>'ACTION CENTRE'!K117</x:f>
        <x:v>0</x:v>
      </x:c>
      <x:c r="S48" s="91" t="n">
        <x:f>'ACTION CENTRE'!L117</x:f>
        <x:v>0</x:v>
      </x:c>
      <x:c r="T48" s="91" t="n">
        <x:f>'ACTION CENTRE'!M117</x:f>
        <x:v>0</x:v>
      </x:c>
      <x:c r="U48" s="91" t="str">
        <x:f>IF(N48="","",IF(N48="Assured","Closed",IF(T48&lt;&gt;"",T48,"Open")))</x:f>
      </x:c>
      <x:c r="V48" s="91" t="str">
        <x:v>https://rgqualitymanagement.co.uk/quality-management-templates/</x:v>
      </x:c>
    </x:row>
    <x:row r="49">
      <x:c r="A49" s="91" t="str">
        <x:v>8</x:v>
      </x:c>
      <x:c r="B49" s="91" t="str">
        <x:v>8.2.3.1</x:v>
      </x:c>
      <x:c r="C49" s="91" t="str">
        <x:v>Ability to meet requirements</x:v>
      </x:c>
      <x:c r="D49" s="91" t="str">
        <x:v>Control operational delivery so requirements are understood, flowed down, realised, verified and protected. Focus: ability to meet requirements.</x:v>
      </x:c>
      <x:c r="E49" s="91" t="str">
        <x:v>The control is clearly owned, consistently implemented, objectively evidenced and demonstrably effective.</x:v>
      </x:c>
      <x:c r="F49" s="91" t="str">
        <x:v>Applicable process documents, records, performance data, interviews and observed implementation.</x:v>
      </x:c>
      <x:c r="G49" s="91" t="str">
        <x:v>Operational control weakness can directly affect product/service conformity, delivery and customer risk.</x:v>
      </x:c>
      <x:c r="H49" s="91" t="n">
        <x:v>10</x:v>
      </x:c>
      <x:c r="I49" s="91" t="n">
        <x:f>'CLAUSE 8'!L43</x:f>
        <x:v>0</x:v>
      </x:c>
      <x:c r="J49" s="91" t="n">
        <x:f>'CLAUSE 8'!M43</x:f>
        <x:v>0</x:v>
      </x:c>
      <x:c r="K49" s="91" t="n">
        <x:f>'CLAUSE 8'!N43</x:f>
        <x:v>0</x:v>
      </x:c>
      <x:c r="L49" s="91" t="n">
        <x:f>'CLAUSE 8'!O43</x:f>
        <x:v>0</x:v>
      </x:c>
      <x:c r="M49" s="91" t="n">
        <x:f>IF(COUNTA(I49:L49)=0,"",IF(COUNTIF(I49:L49,"N/A")=4,"",ROUND((IF(I49="N/A",0,IF(I49="Yes",20,IF(I49="Partial",10,0)))+IF(J49="N/A",0,IF(J49="Yes",25,IF(J49="Partial",12.5,0)))+IF(K49="N/A",0,IF(K49="Yes",25,IF(K49="Partial",12.5,0)))+IF(L49="N/A",0,IF(L49="Yes",30,IF(L49="Partial",15,0))))/(IF(I49="N/A",0,20)+IF(J49="N/A",0,25)+IF(K49="N/A",0,25)+IF(L49="N/A",0,30))*100,0)))</x:f>
        <x:v>0</x:v>
      </x:c>
      <x:c r="N49" s="91" t="str">
        <x:f>IF(M49="","",IF(OR(L49="No",M49&lt;45),"Major gap",IF(M49&lt;70,"Material gap",IF(M49&lt;90,"Minor gap","Assured"))))</x:f>
      </x:c>
      <x:c r="O49" s="91" t="str">
        <x:f>IF(N49="","",IF(I49="No","Definition / governance",IF(J49="No","Implementation",IF(K49="No","Objective evidence",IF(L49="No","Effectiveness",IF(I49="Partial","Definition / governance",IF(J49="Partial","Implementation",IF(K49="Partial","Objective evidence",IF(L49="Partial","Effectiveness","None")))))))))</x:f>
      </x:c>
      <x:c r="P49" s="91" t="str">
        <x:f>IF(O49="","",IF(O49="None","Maintain the control and continue monitoring effectiveness",IF(O49="Definition / governance","Define or strengthen ownership, criteria, interfaces and the control method",IF(O49="Implementation","Deploy the defined control, close competence/communication gaps and verify adoption",IF(O49="Objective evidence","Clarify required evidence, sample execution and use targeted verification or internal audit",IF(O49="Effectiveness","Investigate the failure mechanism; apply proportionate structured RCCA where warranted and verify effectiveness","Confirm applicability"))))))</x:f>
      </x:c>
      <x:c r="Q49" s="91" t="n">
        <x:f>'CLAUSE 8'!T43</x:f>
        <x:v>0</x:v>
      </x:c>
      <x:c r="R49" s="91" t="n">
        <x:f>'ACTION CENTRE'!K119</x:f>
        <x:v>0</x:v>
      </x:c>
      <x:c r="S49" s="91" t="n">
        <x:f>'ACTION CENTRE'!L119</x:f>
        <x:v>0</x:v>
      </x:c>
      <x:c r="T49" s="91" t="n">
        <x:f>'ACTION CENTRE'!M119</x:f>
        <x:v>0</x:v>
      </x:c>
      <x:c r="U49" s="91" t="str">
        <x:f>IF(N49="","",IF(N49="Assured","Closed",IF(T49&lt;&gt;"",T49,"Open")))</x:f>
      </x:c>
      <x:c r="V49" s="91" t="str">
        <x:v>https://rgqualitymanagement.co.uk/quality-management-templates/</x:v>
      </x:c>
    </x:row>
    <x:row r="50">
      <x:c r="A50" s="91" t="str">
        <x:v>8</x:v>
      </x:c>
      <x:c r="B50" s="91" t="str">
        <x:v>8.2.3.2</x:v>
      </x:c>
      <x:c r="C50" s="91" t="str">
        <x:v>Requirement-review records</x:v>
      </x:c>
      <x:c r="D50" s="91" t="str">
        <x:v>Control operational delivery so requirements are understood, flowed down, realised, verified and protected. Focus: requirement-review records.</x:v>
      </x:c>
      <x:c r="E50" s="91" t="str">
        <x:v>The control is clearly owned, consistently implemented, objectively evidenced and demonstrably effective.</x:v>
      </x:c>
      <x:c r="F50" s="91" t="str">
        <x:v>Applicable process documents, records, performance data, interviews and observed implementation.</x:v>
      </x:c>
      <x:c r="G50" s="91" t="str">
        <x:v>Operational control weakness can directly affect product/service conformity, delivery and customer risk.</x:v>
      </x:c>
      <x:c r="H50" s="91" t="n">
        <x:v>37</x:v>
      </x:c>
      <x:c r="I50" s="91" t="n">
        <x:f>'CLAUSE 8'!L45</x:f>
        <x:v>0</x:v>
      </x:c>
      <x:c r="J50" s="91" t="n">
        <x:f>'CLAUSE 8'!M45</x:f>
        <x:v>0</x:v>
      </x:c>
      <x:c r="K50" s="91" t="n">
        <x:f>'CLAUSE 8'!N45</x:f>
        <x:v>0</x:v>
      </x:c>
      <x:c r="L50" s="91" t="n">
        <x:f>'CLAUSE 8'!O45</x:f>
        <x:v>0</x:v>
      </x:c>
      <x:c r="M50" s="91" t="n">
        <x:f>IF(COUNTA(I50:L50)=0,"",IF(COUNTIF(I50:L50,"N/A")=4,"",ROUND((IF(I50="N/A",0,IF(I50="Yes",20,IF(I50="Partial",10,0)))+IF(J50="N/A",0,IF(J50="Yes",25,IF(J50="Partial",12.5,0)))+IF(K50="N/A",0,IF(K50="Yes",25,IF(K50="Partial",12.5,0)))+IF(L50="N/A",0,IF(L50="Yes",30,IF(L50="Partial",15,0))))/(IF(I50="N/A",0,20)+IF(J50="N/A",0,25)+IF(K50="N/A",0,25)+IF(L50="N/A",0,30))*100,0)))</x:f>
        <x:v>0</x:v>
      </x:c>
      <x:c r="N50" s="91" t="str">
        <x:f>IF(M50="","",IF(OR(L50="No",M50&lt;45),"Major gap",IF(M50&lt;70,"Material gap",IF(M50&lt;90,"Minor gap","Assured"))))</x:f>
      </x:c>
      <x:c r="O50" s="91" t="str">
        <x:f>IF(N50="","",IF(I50="No","Definition / governance",IF(J50="No","Implementation",IF(K50="No","Objective evidence",IF(L50="No","Effectiveness",IF(I50="Partial","Definition / governance",IF(J50="Partial","Implementation",IF(K50="Partial","Objective evidence",IF(L50="Partial","Effectiveness","None")))))))))</x:f>
      </x:c>
      <x:c r="P50" s="91" t="str">
        <x:f>IF(O50="","",IF(O50="None","Maintain the control and continue monitoring effectiveness",IF(O50="Definition / governance","Define or strengthen ownership, criteria, interfaces and the control method",IF(O50="Implementation","Deploy the defined control, close competence/communication gaps and verify adoption",IF(O50="Objective evidence","Clarify required evidence, sample execution and use targeted verification or internal audit",IF(O50="Effectiveness","Investigate the failure mechanism; apply proportionate structured RCCA where warranted and verify effectiveness","Confirm applicability"))))))</x:f>
      </x:c>
      <x:c r="Q50" s="91" t="n">
        <x:f>'CLAUSE 8'!T45</x:f>
        <x:v>0</x:v>
      </x:c>
      <x:c r="R50" s="91" t="n">
        <x:f>'ACTION CENTRE'!K121</x:f>
        <x:v>0</x:v>
      </x:c>
      <x:c r="S50" s="91" t="n">
        <x:f>'ACTION CENTRE'!L121</x:f>
        <x:v>0</x:v>
      </x:c>
      <x:c r="T50" s="91" t="n">
        <x:f>'ACTION CENTRE'!M121</x:f>
        <x:v>0</x:v>
      </x:c>
      <x:c r="U50" s="91" t="str">
        <x:f>IF(N50="","",IF(N50="Assured","Closed",IF(T50&lt;&gt;"",T50,"Open")))</x:f>
      </x:c>
      <x:c r="V50" s="91" t="str">
        <x:v>https://rgqualitymanagement.co.uk/quality-management-templates/</x:v>
      </x:c>
    </x:row>
    <x:row r="51">
      <x:c r="A51" s="91" t="str">
        <x:v>8</x:v>
      </x:c>
      <x:c r="B51" s="91" t="str">
        <x:v>8.2.4</x:v>
      </x:c>
      <x:c r="C51" s="91" t="str">
        <x:v>Changes to requirements</x:v>
      </x:c>
      <x:c r="D51" s="91" t="str">
        <x:v>Control operational delivery so requirements are understood, flowed down, realised, verified and protected. Focus: changes to requirements.</x:v>
      </x:c>
      <x:c r="E51" s="91" t="str">
        <x:v>The control is clearly owned, consistently implemented, objectively evidenced and demonstrably effective.</x:v>
      </x:c>
      <x:c r="F51" s="91" t="str">
        <x:v>Applicable process documents, records, performance data, interviews and observed implementation.</x:v>
      </x:c>
      <x:c r="G51" s="91" t="str">
        <x:v>Operational control weakness can directly affect product/service conformity, delivery and customer risk.</x:v>
      </x:c>
      <x:c r="H51" s="91" t="n">
        <x:v>1</x:v>
      </x:c>
      <x:c r="I51" s="91" t="n">
        <x:f>'CLAUSE 8'!L47</x:f>
        <x:v>0</x:v>
      </x:c>
      <x:c r="J51" s="91" t="n">
        <x:f>'CLAUSE 8'!M47</x:f>
        <x:v>0</x:v>
      </x:c>
      <x:c r="K51" s="91" t="n">
        <x:f>'CLAUSE 8'!N47</x:f>
        <x:v>0</x:v>
      </x:c>
      <x:c r="L51" s="91" t="n">
        <x:f>'CLAUSE 8'!O47</x:f>
        <x:v>0</x:v>
      </x:c>
      <x:c r="M51" s="91" t="n">
        <x:f>IF(COUNTA(I51:L51)=0,"",IF(COUNTIF(I51:L51,"N/A")=4,"",ROUND((IF(I51="N/A",0,IF(I51="Yes",20,IF(I51="Partial",10,0)))+IF(J51="N/A",0,IF(J51="Yes",25,IF(J51="Partial",12.5,0)))+IF(K51="N/A",0,IF(K51="Yes",25,IF(K51="Partial",12.5,0)))+IF(L51="N/A",0,IF(L51="Yes",30,IF(L51="Partial",15,0))))/(IF(I51="N/A",0,20)+IF(J51="N/A",0,25)+IF(K51="N/A",0,25)+IF(L51="N/A",0,30))*100,0)))</x:f>
        <x:v>0</x:v>
      </x:c>
      <x:c r="N51" s="91" t="str">
        <x:f>IF(M51="","",IF(OR(L51="No",M51&lt;45),"Major gap",IF(M51&lt;70,"Material gap",IF(M51&lt;90,"Minor gap","Assured"))))</x:f>
      </x:c>
      <x:c r="O51" s="91" t="str">
        <x:f>IF(N51="","",IF(I51="No","Definition / governance",IF(J51="No","Implementation",IF(K51="No","Objective evidence",IF(L51="No","Effectiveness",IF(I51="Partial","Definition / governance",IF(J51="Partial","Implementation",IF(K51="Partial","Objective evidence",IF(L51="Partial","Effectiveness","None")))))))))</x:f>
      </x:c>
      <x:c r="P51" s="91" t="str">
        <x:f>IF(O51="","",IF(O51="None","Maintain the control and continue monitoring effectiveness",IF(O51="Definition / governance","Define or strengthen ownership, criteria, interfaces and the control method",IF(O51="Implementation","Deploy the defined control, close competence/communication gaps and verify adoption",IF(O51="Objective evidence","Clarify required evidence, sample execution and use targeted verification or internal audit",IF(O51="Effectiveness","Investigate the failure mechanism; apply proportionate structured RCCA where warranted and verify effectiveness","Confirm applicability"))))))</x:f>
      </x:c>
      <x:c r="Q51" s="91" t="n">
        <x:f>'CLAUSE 8'!T47</x:f>
        <x:v>0</x:v>
      </x:c>
      <x:c r="R51" s="91" t="n">
        <x:f>'ACTION CENTRE'!K123</x:f>
        <x:v>0</x:v>
      </x:c>
      <x:c r="S51" s="91" t="n">
        <x:f>'ACTION CENTRE'!L123</x:f>
        <x:v>0</x:v>
      </x:c>
      <x:c r="T51" s="91" t="n">
        <x:f>'ACTION CENTRE'!M123</x:f>
        <x:v>0</x:v>
      </x:c>
      <x:c r="U51" s="91" t="str">
        <x:f>IF(N51="","",IF(N51="Assured","Closed",IF(T51&lt;&gt;"",T51,"Open")))</x:f>
      </x:c>
      <x:c r="V51" s="91" t="str">
        <x:v>https://rgqualitymanagement.co.uk/quality-management-templates/</x:v>
      </x:c>
    </x:row>
    <x:row r="52">
      <x:c r="A52" s="91" t="str">
        <x:v>8</x:v>
      </x:c>
      <x:c r="B52" s="91" t="str">
        <x:v>8.3</x:v>
      </x:c>
      <x:c r="C52" s="91" t="str">
        <x:v>Design and development</x:v>
      </x:c>
      <x:c r="D52" s="91" t="str">
        <x:v>Control operational delivery so requirements are understood, flowed down, realised, verified and protected. Focus: design and development.</x:v>
      </x:c>
      <x:c r="E52" s="91" t="str">
        <x:v>Design is planned, reviewed, verified and validated through controlled evidence before authorised progression or release.</x:v>
      </x:c>
      <x:c r="F52" s="91" t="str">
        <x:v>Design plan, inputs, reviews, verification, validation, outputs, approvals, interfaces and change records.</x:v>
      </x:c>
      <x:c r="G52" s="91" t="str">
        <x:v>Operational control weakness can directly affect product/service conformity, delivery and customer risk.</x:v>
      </x:c>
      <x:c r="H52" s="91" t="n">
        <x:v>1</x:v>
      </x:c>
      <x:c r="I52" s="91" t="n">
        <x:f>'CLAUSE 8'!L49</x:f>
        <x:v>0</x:v>
      </x:c>
      <x:c r="J52" s="91" t="n">
        <x:f>'CLAUSE 8'!M49</x:f>
        <x:v>0</x:v>
      </x:c>
      <x:c r="K52" s="91" t="n">
        <x:f>'CLAUSE 8'!N49</x:f>
        <x:v>0</x:v>
      </x:c>
      <x:c r="L52" s="91" t="n">
        <x:f>'CLAUSE 8'!O49</x:f>
        <x:v>0</x:v>
      </x:c>
      <x:c r="M52" s="91" t="n">
        <x:f>IF(COUNTA(I52:L52)=0,"",IF(COUNTIF(I52:L52,"N/A")=4,"",ROUND((IF(I52="N/A",0,IF(I52="Yes",20,IF(I52="Partial",10,0)))+IF(J52="N/A",0,IF(J52="Yes",25,IF(J52="Partial",12.5,0)))+IF(K52="N/A",0,IF(K52="Yes",25,IF(K52="Partial",12.5,0)))+IF(L52="N/A",0,IF(L52="Yes",30,IF(L52="Partial",15,0))))/(IF(I52="N/A",0,20)+IF(J52="N/A",0,25)+IF(K52="N/A",0,25)+IF(L52="N/A",0,30))*100,0)))</x:f>
        <x:v>0</x:v>
      </x:c>
      <x:c r="N52" s="91" t="str">
        <x:f>IF(M52="","",IF(OR(L52="No",M52&lt;45),"Major gap",IF(M52&lt;70,"Material gap",IF(M52&lt;90,"Minor gap","Assured"))))</x:f>
      </x:c>
      <x:c r="O52" s="91" t="str">
        <x:f>IF(N52="","",IF(I52="No","Definition / governance",IF(J52="No","Implementation",IF(K52="No","Objective evidence",IF(L52="No","Effectiveness",IF(I52="Partial","Definition / governance",IF(J52="Partial","Implementation",IF(K52="Partial","Objective evidence",IF(L52="Partial","Effectiveness","None")))))))))</x:f>
      </x:c>
      <x:c r="P52" s="91" t="str">
        <x:f>IF(O52="","",IF(O52="None","Maintain the control and continue monitoring effectiveness",IF(O52="Definition / governance","Define or strengthen ownership, criteria, interfaces and the control method",IF(O52="Implementation","Deploy the defined control, close competence/communication gaps and verify adoption",IF(O52="Objective evidence","Clarify required evidence, sample execution and use targeted verification or internal audit",IF(O52="Effectiveness","Investigate the failure mechanism; apply proportionate structured RCCA where warranted and verify effectiveness","Confirm applicability"))))))</x:f>
      </x:c>
      <x:c r="Q52" s="91" t="n">
        <x:f>'CLAUSE 8'!T49</x:f>
        <x:v>0</x:v>
      </x:c>
      <x:c r="R52" s="91" t="n">
        <x:f>'ACTION CENTRE'!K125</x:f>
        <x:v>0</x:v>
      </x:c>
      <x:c r="S52" s="91" t="n">
        <x:f>'ACTION CENTRE'!L125</x:f>
        <x:v>0</x:v>
      </x:c>
      <x:c r="T52" s="91" t="n">
        <x:f>'ACTION CENTRE'!M125</x:f>
        <x:v>0</x:v>
      </x:c>
      <x:c r="U52" s="91" t="str">
        <x:f>IF(N52="","",IF(N52="Assured","Closed",IF(T52&lt;&gt;"",T52,"Open")))</x:f>
      </x:c>
      <x:c r="V52" s="91" t="str">
        <x:v>https://rgqualitymanagement.co.uk/quality-management-templates/</x:v>
      </x:c>
    </x:row>
    <x:row r="53">
      <x:c r="A53" s="91" t="str">
        <x:v>8</x:v>
      </x:c>
      <x:c r="B53" s="91" t="str">
        <x:v>8.3.1</x:v>
      </x:c>
      <x:c r="C53" s="91" t="str">
        <x:v>Design – general</x:v>
      </x:c>
      <x:c r="D53" s="91" t="str">
        <x:v>Control operational delivery so requirements are understood, flowed down, realised, verified and protected. Focus: design – general.</x:v>
      </x:c>
      <x:c r="E53" s="91" t="str">
        <x:v>Design is planned, reviewed, verified and validated through controlled evidence before authorised progression or release.</x:v>
      </x:c>
      <x:c r="F53" s="91" t="str">
        <x:v>Design plan, inputs, reviews, verification, validation, outputs, approvals, interfaces and change records.</x:v>
      </x:c>
      <x:c r="G53" s="91" t="str">
        <x:v>Operational control weakness can directly affect product/service conformity, delivery and customer risk.</x:v>
      </x:c>
      <x:c r="H53" s="91" t="n">
        <x:v>1</x:v>
      </x:c>
      <x:c r="I53" s="91" t="n">
        <x:f>'CLAUSE 8'!L51</x:f>
        <x:v>0</x:v>
      </x:c>
      <x:c r="J53" s="91" t="n">
        <x:f>'CLAUSE 8'!M51</x:f>
        <x:v>0</x:v>
      </x:c>
      <x:c r="K53" s="91" t="n">
        <x:f>'CLAUSE 8'!N51</x:f>
        <x:v>0</x:v>
      </x:c>
      <x:c r="L53" s="91" t="n">
        <x:f>'CLAUSE 8'!O51</x:f>
        <x:v>0</x:v>
      </x:c>
      <x:c r="M53" s="91" t="n">
        <x:f>IF(COUNTA(I53:L53)=0,"",IF(COUNTIF(I53:L53,"N/A")=4,"",ROUND((IF(I53="N/A",0,IF(I53="Yes",20,IF(I53="Partial",10,0)))+IF(J53="N/A",0,IF(J53="Yes",25,IF(J53="Partial",12.5,0)))+IF(K53="N/A",0,IF(K53="Yes",25,IF(K53="Partial",12.5,0)))+IF(L53="N/A",0,IF(L53="Yes",30,IF(L53="Partial",15,0))))/(IF(I53="N/A",0,20)+IF(J53="N/A",0,25)+IF(K53="N/A",0,25)+IF(L53="N/A",0,30))*100,0)))</x:f>
        <x:v>0</x:v>
      </x:c>
      <x:c r="N53" s="91" t="str">
        <x:f>IF(M53="","",IF(OR(L53="No",M53&lt;45),"Major gap",IF(M53&lt;70,"Material gap",IF(M53&lt;90,"Minor gap","Assured"))))</x:f>
      </x:c>
      <x:c r="O53" s="91" t="str">
        <x:f>IF(N53="","",IF(I53="No","Definition / governance",IF(J53="No","Implementation",IF(K53="No","Objective evidence",IF(L53="No","Effectiveness",IF(I53="Partial","Definition / governance",IF(J53="Partial","Implementation",IF(K53="Partial","Objective evidence",IF(L53="Partial","Effectiveness","None")))))))))</x:f>
      </x:c>
      <x:c r="P53" s="91" t="str">
        <x:f>IF(O53="","",IF(O53="None","Maintain the control and continue monitoring effectiveness",IF(O53="Definition / governance","Define or strengthen ownership, criteria, interfaces and the control method",IF(O53="Implementation","Deploy the defined control, close competence/communication gaps and verify adoption",IF(O53="Objective evidence","Clarify required evidence, sample execution and use targeted verification or internal audit",IF(O53="Effectiveness","Investigate the failure mechanism; apply proportionate structured RCCA where warranted and verify effectiveness","Confirm applicability"))))))</x:f>
      </x:c>
      <x:c r="Q53" s="91" t="n">
        <x:f>'CLAUSE 8'!T51</x:f>
        <x:v>0</x:v>
      </x:c>
      <x:c r="R53" s="91" t="n">
        <x:f>'ACTION CENTRE'!K127</x:f>
        <x:v>0</x:v>
      </x:c>
      <x:c r="S53" s="91" t="n">
        <x:f>'ACTION CENTRE'!L127</x:f>
        <x:v>0</x:v>
      </x:c>
      <x:c r="T53" s="91" t="n">
        <x:f>'ACTION CENTRE'!M127</x:f>
        <x:v>0</x:v>
      </x:c>
      <x:c r="U53" s="91" t="str">
        <x:f>IF(N53="","",IF(N53="Assured","Closed",IF(T53&lt;&gt;"",T53,"Open")))</x:f>
      </x:c>
      <x:c r="V53" s="91" t="str">
        <x:v>https://rgqualitymanagement.co.uk/quality-management-templates/</x:v>
      </x:c>
    </x:row>
    <x:row r="54">
      <x:c r="A54" s="91" t="str">
        <x:v>8</x:v>
      </x:c>
      <x:c r="B54" s="91" t="str">
        <x:v>8.3.2</x:v>
      </x:c>
      <x:c r="C54" s="91" t="str">
        <x:v>Design planning</x:v>
      </x:c>
      <x:c r="D54" s="91" t="str">
        <x:v>Control operational delivery so requirements are understood, flowed down, realised, verified and protected. Focus: design planning.</x:v>
      </x:c>
      <x:c r="E54" s="91" t="str">
        <x:v>Design is planned, reviewed, verified and validated through controlled evidence before authorised progression or release.</x:v>
      </x:c>
      <x:c r="F54" s="91" t="str">
        <x:v>Design plan, inputs, reviews, verification, validation, outputs, approvals, interfaces and change records.</x:v>
      </x:c>
      <x:c r="G54" s="91" t="str">
        <x:v>Operational control weakness can directly affect product/service conformity, delivery and customer risk.</x:v>
      </x:c>
      <x:c r="H54" s="91" t="n">
        <x:v>1</x:v>
      </x:c>
      <x:c r="I54" s="91" t="n">
        <x:f>'CLAUSE 8'!L53</x:f>
        <x:v>0</x:v>
      </x:c>
      <x:c r="J54" s="91" t="n">
        <x:f>'CLAUSE 8'!M53</x:f>
        <x:v>0</x:v>
      </x:c>
      <x:c r="K54" s="91" t="n">
        <x:f>'CLAUSE 8'!N53</x:f>
        <x:v>0</x:v>
      </x:c>
      <x:c r="L54" s="91" t="n">
        <x:f>'CLAUSE 8'!O53</x:f>
        <x:v>0</x:v>
      </x:c>
      <x:c r="M54" s="91" t="n">
        <x:f>IF(COUNTA(I54:L54)=0,"",IF(COUNTIF(I54:L54,"N/A")=4,"",ROUND((IF(I54="N/A",0,IF(I54="Yes",20,IF(I54="Partial",10,0)))+IF(J54="N/A",0,IF(J54="Yes",25,IF(J54="Partial",12.5,0)))+IF(K54="N/A",0,IF(K54="Yes",25,IF(K54="Partial",12.5,0)))+IF(L54="N/A",0,IF(L54="Yes",30,IF(L54="Partial",15,0))))/(IF(I54="N/A",0,20)+IF(J54="N/A",0,25)+IF(K54="N/A",0,25)+IF(L54="N/A",0,30))*100,0)))</x:f>
        <x:v>0</x:v>
      </x:c>
      <x:c r="N54" s="91" t="str">
        <x:f>IF(M54="","",IF(OR(L54="No",M54&lt;45),"Major gap",IF(M54&lt;70,"Material gap",IF(M54&lt;90,"Minor gap","Assured"))))</x:f>
      </x:c>
      <x:c r="O54" s="91" t="str">
        <x:f>IF(N54="","",IF(I54="No","Definition / governance",IF(J54="No","Implementation",IF(K54="No","Objective evidence",IF(L54="No","Effectiveness",IF(I54="Partial","Definition / governance",IF(J54="Partial","Implementation",IF(K54="Partial","Objective evidence",IF(L54="Partial","Effectiveness","None")))))))))</x:f>
      </x:c>
      <x:c r="P54" s="91" t="str">
        <x:f>IF(O54="","",IF(O54="None","Maintain the control and continue monitoring effectiveness",IF(O54="Definition / governance","Define or strengthen ownership, criteria, interfaces and the control method",IF(O54="Implementation","Deploy the defined control, close competence/communication gaps and verify adoption",IF(O54="Objective evidence","Clarify required evidence, sample execution and use targeted verification or internal audit",IF(O54="Effectiveness","Investigate the failure mechanism; apply proportionate structured RCCA where warranted and verify effectiveness","Confirm applicability"))))))</x:f>
      </x:c>
      <x:c r="Q54" s="91" t="n">
        <x:f>'CLAUSE 8'!T53</x:f>
        <x:v>0</x:v>
      </x:c>
      <x:c r="R54" s="91" t="n">
        <x:f>'ACTION CENTRE'!K129</x:f>
        <x:v>0</x:v>
      </x:c>
      <x:c r="S54" s="91" t="n">
        <x:f>'ACTION CENTRE'!L129</x:f>
        <x:v>0</x:v>
      </x:c>
      <x:c r="T54" s="91" t="n">
        <x:f>'ACTION CENTRE'!M129</x:f>
        <x:v>0</x:v>
      </x:c>
      <x:c r="U54" s="91" t="str">
        <x:f>IF(N54="","",IF(N54="Assured","Closed",IF(T54&lt;&gt;"",T54,"Open")))</x:f>
      </x:c>
      <x:c r="V54" s="91" t="str">
        <x:v>https://rgqualitymanagement.co.uk/quality-management-templates/</x:v>
      </x:c>
    </x:row>
    <x:row r="55">
      <x:c r="A55" s="91" t="str">
        <x:v>8</x:v>
      </x:c>
      <x:c r="B55" s="91" t="str">
        <x:v>8.3.3</x:v>
      </x:c>
      <x:c r="C55" s="91" t="str">
        <x:v>Design inputs</x:v>
      </x:c>
      <x:c r="D55" s="91" t="str">
        <x:v>Control operational delivery so requirements are understood, flowed down, realised, verified and protected. Focus: design inputs.</x:v>
      </x:c>
      <x:c r="E55" s="91" t="str">
        <x:v>Design is planned, reviewed, verified and validated through controlled evidence before authorised progression or release.</x:v>
      </x:c>
      <x:c r="F55" s="91" t="str">
        <x:v>Design plan, inputs, reviews, verification, validation, outputs, approvals, interfaces and change records.</x:v>
      </x:c>
      <x:c r="G55" s="91" t="str">
        <x:v>Operational control weakness can directly affect product/service conformity, delivery and customer risk.</x:v>
      </x:c>
      <x:c r="H55" s="91" t="n">
        <x:v>1</x:v>
      </x:c>
      <x:c r="I55" s="91" t="n">
        <x:f>'CLAUSE 8'!L55</x:f>
        <x:v>0</x:v>
      </x:c>
      <x:c r="J55" s="91" t="n">
        <x:f>'CLAUSE 8'!M55</x:f>
        <x:v>0</x:v>
      </x:c>
      <x:c r="K55" s="91" t="n">
        <x:f>'CLAUSE 8'!N55</x:f>
        <x:v>0</x:v>
      </x:c>
      <x:c r="L55" s="91" t="n">
        <x:f>'CLAUSE 8'!O55</x:f>
        <x:v>0</x:v>
      </x:c>
      <x:c r="M55" s="91" t="n">
        <x:f>IF(COUNTA(I55:L55)=0,"",IF(COUNTIF(I55:L55,"N/A")=4,"",ROUND((IF(I55="N/A",0,IF(I55="Yes",20,IF(I55="Partial",10,0)))+IF(J55="N/A",0,IF(J55="Yes",25,IF(J55="Partial",12.5,0)))+IF(K55="N/A",0,IF(K55="Yes",25,IF(K55="Partial",12.5,0)))+IF(L55="N/A",0,IF(L55="Yes",30,IF(L55="Partial",15,0))))/(IF(I55="N/A",0,20)+IF(J55="N/A",0,25)+IF(K55="N/A",0,25)+IF(L55="N/A",0,30))*100,0)))</x:f>
        <x:v>0</x:v>
      </x:c>
      <x:c r="N55" s="91" t="str">
        <x:f>IF(M55="","",IF(OR(L55="No",M55&lt;45),"Major gap",IF(M55&lt;70,"Material gap",IF(M55&lt;90,"Minor gap","Assured"))))</x:f>
      </x:c>
      <x:c r="O55" s="91" t="str">
        <x:f>IF(N55="","",IF(I55="No","Definition / governance",IF(J55="No","Implementation",IF(K55="No","Objective evidence",IF(L55="No","Effectiveness",IF(I55="Partial","Definition / governance",IF(J55="Partial","Implementation",IF(K55="Partial","Objective evidence",IF(L55="Partial","Effectiveness","None")))))))))</x:f>
      </x:c>
      <x:c r="P55" s="91" t="str">
        <x:f>IF(O55="","",IF(O55="None","Maintain the control and continue monitoring effectiveness",IF(O55="Definition / governance","Define or strengthen ownership, criteria, interfaces and the control method",IF(O55="Implementation","Deploy the defined control, close competence/communication gaps and verify adoption",IF(O55="Objective evidence","Clarify required evidence, sample execution and use targeted verification or internal audit",IF(O55="Effectiveness","Investigate the failure mechanism; apply proportionate structured RCCA where warranted and verify effectiveness","Confirm applicability"))))))</x:f>
      </x:c>
      <x:c r="Q55" s="91" t="n">
        <x:f>'CLAUSE 8'!T55</x:f>
        <x:v>0</x:v>
      </x:c>
      <x:c r="R55" s="91" t="n">
        <x:f>'ACTION CENTRE'!K131</x:f>
        <x:v>0</x:v>
      </x:c>
      <x:c r="S55" s="91" t="n">
        <x:f>'ACTION CENTRE'!L131</x:f>
        <x:v>0</x:v>
      </x:c>
      <x:c r="T55" s="91" t="n">
        <x:f>'ACTION CENTRE'!M131</x:f>
        <x:v>0</x:v>
      </x:c>
      <x:c r="U55" s="91" t="str">
        <x:f>IF(N55="","",IF(N55="Assured","Closed",IF(T55&lt;&gt;"",T55,"Open")))</x:f>
      </x:c>
      <x:c r="V55" s="91" t="str">
        <x:v>https://rgqualitymanagement.co.uk/quality-management-templates/</x:v>
      </x:c>
    </x:row>
    <x:row r="56">
      <x:c r="A56" s="91" t="str">
        <x:v>8</x:v>
      </x:c>
      <x:c r="B56" s="91" t="str">
        <x:v>8.3.4</x:v>
      </x:c>
      <x:c r="C56" s="91" t="str">
        <x:v>Design controls</x:v>
      </x:c>
      <x:c r="D56" s="91" t="str">
        <x:v>Control operational delivery so requirements are understood, flowed down, realised, verified and protected. Focus: design controls.</x:v>
      </x:c>
      <x:c r="E56" s="91" t="str">
        <x:v>Design is planned, reviewed, verified and validated through controlled evidence before authorised progression or release.</x:v>
      </x:c>
      <x:c r="F56" s="91" t="str">
        <x:v>Design plan, inputs, reviews, verification, validation, outputs, approvals, interfaces and change records.</x:v>
      </x:c>
      <x:c r="G56" s="91" t="str">
        <x:v>Operational control weakness can directly affect product/service conformity, delivery and customer risk.</x:v>
      </x:c>
      <x:c r="H56" s="91" t="n">
        <x:v>1</x:v>
      </x:c>
      <x:c r="I56" s="91" t="n">
        <x:f>'CLAUSE 8'!L57</x:f>
        <x:v>0</x:v>
      </x:c>
      <x:c r="J56" s="91" t="n">
        <x:f>'CLAUSE 8'!M57</x:f>
        <x:v>0</x:v>
      </x:c>
      <x:c r="K56" s="91" t="n">
        <x:f>'CLAUSE 8'!N57</x:f>
        <x:v>0</x:v>
      </x:c>
      <x:c r="L56" s="91" t="n">
        <x:f>'CLAUSE 8'!O57</x:f>
        <x:v>0</x:v>
      </x:c>
      <x:c r="M56" s="91" t="n">
        <x:f>IF(COUNTA(I56:L56)=0,"",IF(COUNTIF(I56:L56,"N/A")=4,"",ROUND((IF(I56="N/A",0,IF(I56="Yes",20,IF(I56="Partial",10,0)))+IF(J56="N/A",0,IF(J56="Yes",25,IF(J56="Partial",12.5,0)))+IF(K56="N/A",0,IF(K56="Yes",25,IF(K56="Partial",12.5,0)))+IF(L56="N/A",0,IF(L56="Yes",30,IF(L56="Partial",15,0))))/(IF(I56="N/A",0,20)+IF(J56="N/A",0,25)+IF(K56="N/A",0,25)+IF(L56="N/A",0,30))*100,0)))</x:f>
        <x:v>0</x:v>
      </x:c>
      <x:c r="N56" s="91" t="str">
        <x:f>IF(M56="","",IF(OR(L56="No",M56&lt;45),"Major gap",IF(M56&lt;70,"Material gap",IF(M56&lt;90,"Minor gap","Assured"))))</x:f>
      </x:c>
      <x:c r="O56" s="91" t="str">
        <x:f>IF(N56="","",IF(I56="No","Definition / governance",IF(J56="No","Implementation",IF(K56="No","Objective evidence",IF(L56="No","Effectiveness",IF(I56="Partial","Definition / governance",IF(J56="Partial","Implementation",IF(K56="Partial","Objective evidence",IF(L56="Partial","Effectiveness","None")))))))))</x:f>
      </x:c>
      <x:c r="P56" s="91" t="str">
        <x:f>IF(O56="","",IF(O56="None","Maintain the control and continue monitoring effectiveness",IF(O56="Definition / governance","Define or strengthen ownership, criteria, interfaces and the control method",IF(O56="Implementation","Deploy the defined control, close competence/communication gaps and verify adoption",IF(O56="Objective evidence","Clarify required evidence, sample execution and use targeted verification or internal audit",IF(O56="Effectiveness","Investigate the failure mechanism; apply proportionate structured RCCA where warranted and verify effectiveness","Confirm applicability"))))))</x:f>
      </x:c>
      <x:c r="Q56" s="91" t="n">
        <x:f>'CLAUSE 8'!T57</x:f>
        <x:v>0</x:v>
      </x:c>
      <x:c r="R56" s="91" t="n">
        <x:f>'ACTION CENTRE'!K133</x:f>
        <x:v>0</x:v>
      </x:c>
      <x:c r="S56" s="91" t="n">
        <x:f>'ACTION CENTRE'!L133</x:f>
        <x:v>0</x:v>
      </x:c>
      <x:c r="T56" s="91" t="n">
        <x:f>'ACTION CENTRE'!M133</x:f>
        <x:v>0</x:v>
      </x:c>
      <x:c r="U56" s="91" t="str">
        <x:f>IF(N56="","",IF(N56="Assured","Closed",IF(T56&lt;&gt;"",T56,"Open")))</x:f>
      </x:c>
      <x:c r="V56" s="91" t="str">
        <x:v>https://rgqualitymanagement.co.uk/quality-management-templates/</x:v>
      </x:c>
    </x:row>
    <x:row r="57">
      <x:c r="A57" s="91" t="str">
        <x:v>8</x:v>
      </x:c>
      <x:c r="B57" s="91" t="str">
        <x:v>8.3.4.1</x:v>
      </x:c>
      <x:c r="C57" s="91" t="str">
        <x:v>Verification and validation testing</x:v>
      </x:c>
      <x:c r="D57" s="91" t="str">
        <x:v>Control operational delivery so requirements are understood, flowed down, realised, verified and protected. Focus: verification and validation testing.</x:v>
      </x:c>
      <x:c r="E57" s="91" t="str">
        <x:v>The control is clearly owned, consistently implemented, objectively evidenced and demonstrably effective.</x:v>
      </x:c>
      <x:c r="F57" s="91" t="str">
        <x:v>Applicable process documents, records, performance data, interviews and observed implementation.</x:v>
      </x:c>
      <x:c r="G57" s="91" t="str">
        <x:v>Operational control weakness can directly affect product/service conformity, delivery and customer risk.</x:v>
      </x:c>
      <x:c r="H57" s="91" t="n">
        <x:v>35</x:v>
      </x:c>
      <x:c r="I57" s="91" t="n">
        <x:f>'CLAUSE 8'!L59</x:f>
        <x:v>0</x:v>
      </x:c>
      <x:c r="J57" s="91" t="n">
        <x:f>'CLAUSE 8'!M59</x:f>
        <x:v>0</x:v>
      </x:c>
      <x:c r="K57" s="91" t="n">
        <x:f>'CLAUSE 8'!N59</x:f>
        <x:v>0</x:v>
      </x:c>
      <x:c r="L57" s="91" t="n">
        <x:f>'CLAUSE 8'!O59</x:f>
        <x:v>0</x:v>
      </x:c>
      <x:c r="M57" s="91" t="n">
        <x:f>IF(COUNTA(I57:L57)=0,"",IF(COUNTIF(I57:L57,"N/A")=4,"",ROUND((IF(I57="N/A",0,IF(I57="Yes",20,IF(I57="Partial",10,0)))+IF(J57="N/A",0,IF(J57="Yes",25,IF(J57="Partial",12.5,0)))+IF(K57="N/A",0,IF(K57="Yes",25,IF(K57="Partial",12.5,0)))+IF(L57="N/A",0,IF(L57="Yes",30,IF(L57="Partial",15,0))))/(IF(I57="N/A",0,20)+IF(J57="N/A",0,25)+IF(K57="N/A",0,25)+IF(L57="N/A",0,30))*100,0)))</x:f>
        <x:v>0</x:v>
      </x:c>
      <x:c r="N57" s="91" t="str">
        <x:f>IF(M57="","",IF(OR(L57="No",M57&lt;45),"Major gap",IF(M57&lt;70,"Material gap",IF(M57&lt;90,"Minor gap","Assured"))))</x:f>
      </x:c>
      <x:c r="O57" s="91" t="str">
        <x:f>IF(N57="","",IF(I57="No","Definition / governance",IF(J57="No","Implementation",IF(K57="No","Objective evidence",IF(L57="No","Effectiveness",IF(I57="Partial","Definition / governance",IF(J57="Partial","Implementation",IF(K57="Partial","Objective evidence",IF(L57="Partial","Effectiveness","None")))))))))</x:f>
      </x:c>
      <x:c r="P57" s="91" t="str">
        <x:f>IF(O57="","",IF(O57="None","Maintain the control and continue monitoring effectiveness",IF(O57="Definition / governance","Define or strengthen ownership, criteria, interfaces and the control method",IF(O57="Implementation","Deploy the defined control, close competence/communication gaps and verify adoption",IF(O57="Objective evidence","Clarify required evidence, sample execution and use targeted verification or internal audit",IF(O57="Effectiveness","Investigate the failure mechanism; apply proportionate structured RCCA where warranted and verify effectiveness","Confirm applicability"))))))</x:f>
      </x:c>
      <x:c r="Q57" s="91" t="n">
        <x:f>'CLAUSE 8'!T59</x:f>
        <x:v>0</x:v>
      </x:c>
      <x:c r="R57" s="91" t="n">
        <x:f>'ACTION CENTRE'!K135</x:f>
        <x:v>0</x:v>
      </x:c>
      <x:c r="S57" s="91" t="n">
        <x:f>'ACTION CENTRE'!L135</x:f>
        <x:v>0</x:v>
      </x:c>
      <x:c r="T57" s="91" t="n">
        <x:f>'ACTION CENTRE'!M135</x:f>
        <x:v>0</x:v>
      </x:c>
      <x:c r="U57" s="91" t="str">
        <x:f>IF(N57="","",IF(N57="Assured","Closed",IF(T57&lt;&gt;"",T57,"Open")))</x:f>
      </x:c>
      <x:c r="V57" s="91" t="str">
        <x:v>https://rgqualitymanagement.co.uk/quality-management-templates/</x:v>
      </x:c>
    </x:row>
    <x:row r="58">
      <x:c r="A58" s="91" t="str">
        <x:v>8</x:v>
      </x:c>
      <x:c r="B58" s="91" t="str">
        <x:v>8.3.5</x:v>
      </x:c>
      <x:c r="C58" s="91" t="str">
        <x:v>Design outputs</x:v>
      </x:c>
      <x:c r="D58" s="91" t="str">
        <x:v>Control operational delivery so requirements are understood, flowed down, realised, verified and protected. Focus: design outputs.</x:v>
      </x:c>
      <x:c r="E58" s="91" t="str">
        <x:v>Design is planned, reviewed, verified and validated through controlled evidence before authorised progression or release.</x:v>
      </x:c>
      <x:c r="F58" s="91" t="str">
        <x:v>Design plan, inputs, reviews, verification, validation, outputs, approvals, interfaces and change records.</x:v>
      </x:c>
      <x:c r="G58" s="91" t="str">
        <x:v>Operational control weakness can directly affect product/service conformity, delivery and customer risk.</x:v>
      </x:c>
      <x:c r="H58" s="91" t="n">
        <x:v>1</x:v>
      </x:c>
      <x:c r="I58" s="91" t="n">
        <x:f>'CLAUSE 8'!L61</x:f>
        <x:v>0</x:v>
      </x:c>
      <x:c r="J58" s="91" t="n">
        <x:f>'CLAUSE 8'!M61</x:f>
        <x:v>0</x:v>
      </x:c>
      <x:c r="K58" s="91" t="n">
        <x:f>'CLAUSE 8'!N61</x:f>
        <x:v>0</x:v>
      </x:c>
      <x:c r="L58" s="91" t="n">
        <x:f>'CLAUSE 8'!O61</x:f>
        <x:v>0</x:v>
      </x:c>
      <x:c r="M58" s="91" t="n">
        <x:f>IF(COUNTA(I58:L58)=0,"",IF(COUNTIF(I58:L58,"N/A")=4,"",ROUND((IF(I58="N/A",0,IF(I58="Yes",20,IF(I58="Partial",10,0)))+IF(J58="N/A",0,IF(J58="Yes",25,IF(J58="Partial",12.5,0)))+IF(K58="N/A",0,IF(K58="Yes",25,IF(K58="Partial",12.5,0)))+IF(L58="N/A",0,IF(L58="Yes",30,IF(L58="Partial",15,0))))/(IF(I58="N/A",0,20)+IF(J58="N/A",0,25)+IF(K58="N/A",0,25)+IF(L58="N/A",0,30))*100,0)))</x:f>
        <x:v>0</x:v>
      </x:c>
      <x:c r="N58" s="91" t="str">
        <x:f>IF(M58="","",IF(OR(L58="No",M58&lt;45),"Major gap",IF(M58&lt;70,"Material gap",IF(M58&lt;90,"Minor gap","Assured"))))</x:f>
      </x:c>
      <x:c r="O58" s="91" t="str">
        <x:f>IF(N58="","",IF(I58="No","Definition / governance",IF(J58="No","Implementation",IF(K58="No","Objective evidence",IF(L58="No","Effectiveness",IF(I58="Partial","Definition / governance",IF(J58="Partial","Implementation",IF(K58="Partial","Objective evidence",IF(L58="Partial","Effectiveness","None")))))))))</x:f>
      </x:c>
      <x:c r="P58" s="91" t="str">
        <x:f>IF(O58="","",IF(O58="None","Maintain the control and continue monitoring effectiveness",IF(O58="Definition / governance","Define or strengthen ownership, criteria, interfaces and the control method",IF(O58="Implementation","Deploy the defined control, close competence/communication gaps and verify adoption",IF(O58="Objective evidence","Clarify required evidence, sample execution and use targeted verification or internal audit",IF(O58="Effectiveness","Investigate the failure mechanism; apply proportionate structured RCCA where warranted and verify effectiveness","Confirm applicability"))))))</x:f>
      </x:c>
      <x:c r="Q58" s="91" t="n">
        <x:f>'CLAUSE 8'!T61</x:f>
        <x:v>0</x:v>
      </x:c>
      <x:c r="R58" s="91" t="n">
        <x:f>'ACTION CENTRE'!K137</x:f>
        <x:v>0</x:v>
      </x:c>
      <x:c r="S58" s="91" t="n">
        <x:f>'ACTION CENTRE'!L137</x:f>
        <x:v>0</x:v>
      </x:c>
      <x:c r="T58" s="91" t="n">
        <x:f>'ACTION CENTRE'!M137</x:f>
        <x:v>0</x:v>
      </x:c>
      <x:c r="U58" s="91" t="str">
        <x:f>IF(N58="","",IF(N58="Assured","Closed",IF(T58&lt;&gt;"",T58,"Open")))</x:f>
      </x:c>
      <x:c r="V58" s="91" t="str">
        <x:v>https://rgqualitymanagement.co.uk/quality-management-templates/</x:v>
      </x:c>
    </x:row>
    <x:row r="59">
      <x:c r="A59" s="91" t="str">
        <x:v>8</x:v>
      </x:c>
      <x:c r="B59" s="91" t="str">
        <x:v>8.3.6</x:v>
      </x:c>
      <x:c r="C59" s="91" t="str">
        <x:v>Design changes</x:v>
      </x:c>
      <x:c r="D59" s="91" t="str">
        <x:v>Control operational delivery so requirements are understood, flowed down, realised, verified and protected. Focus: design changes.</x:v>
      </x:c>
      <x:c r="E59" s="91" t="str">
        <x:v>Design is planned, reviewed, verified and validated through controlled evidence before authorised progression or release.</x:v>
      </x:c>
      <x:c r="F59" s="91" t="str">
        <x:v>Design plan, inputs, reviews, verification, validation, outputs, approvals, interfaces and change records.</x:v>
      </x:c>
      <x:c r="G59" s="91" t="str">
        <x:v>Operational control weakness can directly affect product/service conformity, delivery and customer risk.</x:v>
      </x:c>
      <x:c r="H59" s="91" t="n">
        <x:v>1</x:v>
      </x:c>
      <x:c r="I59" s="91" t="n">
        <x:f>'CLAUSE 8'!L63</x:f>
        <x:v>0</x:v>
      </x:c>
      <x:c r="J59" s="91" t="n">
        <x:f>'CLAUSE 8'!M63</x:f>
        <x:v>0</x:v>
      </x:c>
      <x:c r="K59" s="91" t="n">
        <x:f>'CLAUSE 8'!N63</x:f>
        <x:v>0</x:v>
      </x:c>
      <x:c r="L59" s="91" t="n">
        <x:f>'CLAUSE 8'!O63</x:f>
        <x:v>0</x:v>
      </x:c>
      <x:c r="M59" s="91" t="n">
        <x:f>IF(COUNTA(I59:L59)=0,"",IF(COUNTIF(I59:L59,"N/A")=4,"",ROUND((IF(I59="N/A",0,IF(I59="Yes",20,IF(I59="Partial",10,0)))+IF(J59="N/A",0,IF(J59="Yes",25,IF(J59="Partial",12.5,0)))+IF(K59="N/A",0,IF(K59="Yes",25,IF(K59="Partial",12.5,0)))+IF(L59="N/A",0,IF(L59="Yes",30,IF(L59="Partial",15,0))))/(IF(I59="N/A",0,20)+IF(J59="N/A",0,25)+IF(K59="N/A",0,25)+IF(L59="N/A",0,30))*100,0)))</x:f>
        <x:v>0</x:v>
      </x:c>
      <x:c r="N59" s="91" t="str">
        <x:f>IF(M59="","",IF(OR(L59="No",M59&lt;45),"Major gap",IF(M59&lt;70,"Material gap",IF(M59&lt;90,"Minor gap","Assured"))))</x:f>
      </x:c>
      <x:c r="O59" s="91" t="str">
        <x:f>IF(N59="","",IF(I59="No","Definition / governance",IF(J59="No","Implementation",IF(K59="No","Objective evidence",IF(L59="No","Effectiveness",IF(I59="Partial","Definition / governance",IF(J59="Partial","Implementation",IF(K59="Partial","Objective evidence",IF(L59="Partial","Effectiveness","None")))))))))</x:f>
      </x:c>
      <x:c r="P59" s="91" t="str">
        <x:f>IF(O59="","",IF(O59="None","Maintain the control and continue monitoring effectiveness",IF(O59="Definition / governance","Define or strengthen ownership, criteria, interfaces and the control method",IF(O59="Implementation","Deploy the defined control, close competence/communication gaps and verify adoption",IF(O59="Objective evidence","Clarify required evidence, sample execution and use targeted verification or internal audit",IF(O59="Effectiveness","Investigate the failure mechanism; apply proportionate structured RCCA where warranted and verify effectiveness","Confirm applicability"))))))</x:f>
      </x:c>
      <x:c r="Q59" s="91" t="n">
        <x:f>'CLAUSE 8'!T63</x:f>
        <x:v>0</x:v>
      </x:c>
      <x:c r="R59" s="91" t="n">
        <x:f>'ACTION CENTRE'!K139</x:f>
        <x:v>0</x:v>
      </x:c>
      <x:c r="S59" s="91" t="n">
        <x:f>'ACTION CENTRE'!L139</x:f>
        <x:v>0</x:v>
      </x:c>
      <x:c r="T59" s="91" t="n">
        <x:f>'ACTION CENTRE'!M139</x:f>
        <x:v>0</x:v>
      </x:c>
      <x:c r="U59" s="91" t="str">
        <x:f>IF(N59="","",IF(N59="Assured","Closed",IF(T59&lt;&gt;"",T59,"Open")))</x:f>
      </x:c>
      <x:c r="V59" s="91" t="str">
        <x:v>https://rgqualitymanagement.co.uk/quality-management-templates/</x:v>
      </x:c>
    </x:row>
    <x:row r="60">
      <x:c r="A60" s="91" t="str">
        <x:v>8</x:v>
      </x:c>
      <x:c r="B60" s="91" t="str">
        <x:v>8.4</x:v>
      </x:c>
      <x:c r="C60" s="91" t="str">
        <x:v>External provision</x:v>
      </x:c>
      <x:c r="D60" s="91" t="str">
        <x:v>Control operational delivery so requirements are understood, flowed down, realised, verified and protected. Focus: external provision.</x:v>
      </x:c>
      <x:c r="E60" s="91" t="str">
        <x:v>Supplier controls reflect risk and criticality, with clear requirements, performance monitoring and verification.</x:v>
      </x:c>
      <x:c r="F60" s="91" t="str">
        <x:v>Supplier approval, capability/risk review, flow-down, performance, verification, concessions and records.</x:v>
      </x:c>
      <x:c r="G60" s="91" t="str">
        <x:v>Operational control weakness can directly affect product/service conformity, delivery and customer risk.</x:v>
      </x:c>
      <x:c r="H60" s="91" t="n">
        <x:v>1</x:v>
      </x:c>
      <x:c r="I60" s="91" t="n">
        <x:f>'CLAUSE 8'!L65</x:f>
        <x:v>0</x:v>
      </x:c>
      <x:c r="J60" s="91" t="n">
        <x:f>'CLAUSE 8'!M65</x:f>
        <x:v>0</x:v>
      </x:c>
      <x:c r="K60" s="91" t="n">
        <x:f>'CLAUSE 8'!N65</x:f>
        <x:v>0</x:v>
      </x:c>
      <x:c r="L60" s="91" t="n">
        <x:f>'CLAUSE 8'!O65</x:f>
        <x:v>0</x:v>
      </x:c>
      <x:c r="M60" s="91" t="n">
        <x:f>IF(COUNTA(I60:L60)=0,"",IF(COUNTIF(I60:L60,"N/A")=4,"",ROUND((IF(I60="N/A",0,IF(I60="Yes",20,IF(I60="Partial",10,0)))+IF(J60="N/A",0,IF(J60="Yes",25,IF(J60="Partial",12.5,0)))+IF(K60="N/A",0,IF(K60="Yes",25,IF(K60="Partial",12.5,0)))+IF(L60="N/A",0,IF(L60="Yes",30,IF(L60="Partial",15,0))))/(IF(I60="N/A",0,20)+IF(J60="N/A",0,25)+IF(K60="N/A",0,25)+IF(L60="N/A",0,30))*100,0)))</x:f>
        <x:v>0</x:v>
      </x:c>
      <x:c r="N60" s="91" t="str">
        <x:f>IF(M60="","",IF(OR(L60="No",M60&lt;45),"Major gap",IF(M60&lt;70,"Material gap",IF(M60&lt;90,"Minor gap","Assured"))))</x:f>
      </x:c>
      <x:c r="O60" s="91" t="str">
        <x:f>IF(N60="","",IF(I60="No","Definition / governance",IF(J60="No","Implementation",IF(K60="No","Objective evidence",IF(L60="No","Effectiveness",IF(I60="Partial","Definition / governance",IF(J60="Partial","Implementation",IF(K60="Partial","Objective evidence",IF(L60="Partial","Effectiveness","None")))))))))</x:f>
      </x:c>
      <x:c r="P60" s="91" t="str">
        <x:f>IF(O60="","",IF(O60="None","Maintain the control and continue monitoring effectiveness",IF(O60="Definition / governance","Define or strengthen ownership, criteria, interfaces and the control method",IF(O60="Implementation","Deploy the defined control, close competence/communication gaps and verify adoption",IF(O60="Objective evidence","Clarify required evidence, sample execution and use targeted verification or internal audit",IF(O60="Effectiveness","Investigate the failure mechanism; apply proportionate structured RCCA where warranted and verify effectiveness","Confirm applicability"))))))</x:f>
      </x:c>
      <x:c r="Q60" s="91" t="n">
        <x:f>'CLAUSE 8'!T65</x:f>
        <x:v>0</x:v>
      </x:c>
      <x:c r="R60" s="91" t="n">
        <x:f>'ACTION CENTRE'!K141</x:f>
        <x:v>0</x:v>
      </x:c>
      <x:c r="S60" s="91" t="n">
        <x:f>'ACTION CENTRE'!L141</x:f>
        <x:v>0</x:v>
      </x:c>
      <x:c r="T60" s="91" t="n">
        <x:f>'ACTION CENTRE'!M141</x:f>
        <x:v>0</x:v>
      </x:c>
      <x:c r="U60" s="91" t="str">
        <x:f>IF(N60="","",IF(N60="Assured","Closed",IF(T60&lt;&gt;"",T60,"Open")))</x:f>
      </x:c>
      <x:c r="V60" s="91" t="str">
        <x:v>https://rgqualitymanagement.co.uk/supplier-quality-support/</x:v>
      </x:c>
    </x:row>
    <x:row r="61">
      <x:c r="A61" s="91" t="str">
        <x:v>8</x:v>
      </x:c>
      <x:c r="B61" s="91" t="str">
        <x:v>8.4.1</x:v>
      </x:c>
      <x:c r="C61" s="91" t="str">
        <x:v>External provision – general</x:v>
      </x:c>
      <x:c r="D61" s="91" t="str">
        <x:v>Control operational delivery so requirements are understood, flowed down, realised, verified and protected. Focus: external provision – general.</x:v>
      </x:c>
      <x:c r="E61" s="91" t="str">
        <x:v>Supplier controls reflect risk and criticality, with clear requirements, performance monitoring and verification.</x:v>
      </x:c>
      <x:c r="F61" s="91" t="str">
        <x:v>Supplier approval, capability/risk review, flow-down, performance, verification, concessions and records.</x:v>
      </x:c>
      <x:c r="G61" s="91" t="str">
        <x:v>Operational control weakness can directly affect product/service conformity, delivery and customer risk.</x:v>
      </x:c>
      <x:c r="H61" s="91" t="n">
        <x:v>1</x:v>
      </x:c>
      <x:c r="I61" s="91" t="n">
        <x:f>'CLAUSE 8'!L67</x:f>
        <x:v>0</x:v>
      </x:c>
      <x:c r="J61" s="91" t="n">
        <x:f>'CLAUSE 8'!M67</x:f>
        <x:v>0</x:v>
      </x:c>
      <x:c r="K61" s="91" t="n">
        <x:f>'CLAUSE 8'!N67</x:f>
        <x:v>0</x:v>
      </x:c>
      <x:c r="L61" s="91" t="n">
        <x:f>'CLAUSE 8'!O67</x:f>
        <x:v>0</x:v>
      </x:c>
      <x:c r="M61" s="91" t="n">
        <x:f>IF(COUNTA(I61:L61)=0,"",IF(COUNTIF(I61:L61,"N/A")=4,"",ROUND((IF(I61="N/A",0,IF(I61="Yes",20,IF(I61="Partial",10,0)))+IF(J61="N/A",0,IF(J61="Yes",25,IF(J61="Partial",12.5,0)))+IF(K61="N/A",0,IF(K61="Yes",25,IF(K61="Partial",12.5,0)))+IF(L61="N/A",0,IF(L61="Yes",30,IF(L61="Partial",15,0))))/(IF(I61="N/A",0,20)+IF(J61="N/A",0,25)+IF(K61="N/A",0,25)+IF(L61="N/A",0,30))*100,0)))</x:f>
        <x:v>0</x:v>
      </x:c>
      <x:c r="N61" s="91" t="str">
        <x:f>IF(M61="","",IF(OR(L61="No",M61&lt;45),"Major gap",IF(M61&lt;70,"Material gap",IF(M61&lt;90,"Minor gap","Assured"))))</x:f>
      </x:c>
      <x:c r="O61" s="91" t="str">
        <x:f>IF(N61="","",IF(I61="No","Definition / governance",IF(J61="No","Implementation",IF(K61="No","Objective evidence",IF(L61="No","Effectiveness",IF(I61="Partial","Definition / governance",IF(J61="Partial","Implementation",IF(K61="Partial","Objective evidence",IF(L61="Partial","Effectiveness","None")))))))))</x:f>
      </x:c>
      <x:c r="P61" s="91" t="str">
        <x:f>IF(O61="","",IF(O61="None","Maintain the control and continue monitoring effectiveness",IF(O61="Definition / governance","Define or strengthen ownership, criteria, interfaces and the control method",IF(O61="Implementation","Deploy the defined control, close competence/communication gaps and verify adoption",IF(O61="Objective evidence","Clarify required evidence, sample execution and use targeted verification or internal audit",IF(O61="Effectiveness","Investigate the failure mechanism; apply proportionate structured RCCA where warranted and verify effectiveness","Confirm applicability"))))))</x:f>
      </x:c>
      <x:c r="Q61" s="91" t="n">
        <x:f>'CLAUSE 8'!T67</x:f>
        <x:v>0</x:v>
      </x:c>
      <x:c r="R61" s="91" t="n">
        <x:f>'ACTION CENTRE'!K143</x:f>
        <x:v>0</x:v>
      </x:c>
      <x:c r="S61" s="91" t="n">
        <x:f>'ACTION CENTRE'!L143</x:f>
        <x:v>0</x:v>
      </x:c>
      <x:c r="T61" s="91" t="n">
        <x:f>'ACTION CENTRE'!M143</x:f>
        <x:v>0</x:v>
      </x:c>
      <x:c r="U61" s="91" t="str">
        <x:f>IF(N61="","",IF(N61="Assured","Closed",IF(T61&lt;&gt;"",T61,"Open")))</x:f>
      </x:c>
      <x:c r="V61" s="91" t="str">
        <x:v>https://rgqualitymanagement.co.uk/supplier-quality-support/</x:v>
      </x:c>
    </x:row>
    <x:row r="62">
      <x:c r="A62" s="91" t="str">
        <x:v>8</x:v>
      </x:c>
      <x:c r="B62" s="91" t="str">
        <x:v>8.4.1.1</x:v>
      </x:c>
      <x:c r="C62" s="91" t="str">
        <x:v>External-provider controls</x:v>
      </x:c>
      <x:c r="D62" s="91" t="str">
        <x:v>Control operational delivery so requirements are understood, flowed down, realised, verified and protected. Focus: external-provider controls.</x:v>
      </x:c>
      <x:c r="E62" s="91" t="str">
        <x:v>Supplier controls reflect risk and criticality, with clear requirements, performance monitoring and verification.</x:v>
      </x:c>
      <x:c r="F62" s="91" t="str">
        <x:v>Supplier approval, capability/risk review, flow-down, performance, verification, concessions and records.</x:v>
      </x:c>
      <x:c r="G62" s="91" t="str">
        <x:v>Operational control weakness can directly affect product/service conformity, delivery and customer risk.</x:v>
      </x:c>
      <x:c r="H62" s="91" t="n">
        <x:v>1</x:v>
      </x:c>
      <x:c r="I62" s="91" t="n">
        <x:f>'CLAUSE 8'!L69</x:f>
        <x:v>0</x:v>
      </x:c>
      <x:c r="J62" s="91" t="n">
        <x:f>'CLAUSE 8'!M69</x:f>
        <x:v>0</x:v>
      </x:c>
      <x:c r="K62" s="91" t="n">
        <x:f>'CLAUSE 8'!N69</x:f>
        <x:v>0</x:v>
      </x:c>
      <x:c r="L62" s="91" t="n">
        <x:f>'CLAUSE 8'!O69</x:f>
        <x:v>0</x:v>
      </x:c>
      <x:c r="M62" s="91" t="n">
        <x:f>IF(COUNTA(I62:L62)=0,"",IF(COUNTIF(I62:L62,"N/A")=4,"",ROUND((IF(I62="N/A",0,IF(I62="Yes",20,IF(I62="Partial",10,0)))+IF(J62="N/A",0,IF(J62="Yes",25,IF(J62="Partial",12.5,0)))+IF(K62="N/A",0,IF(K62="Yes",25,IF(K62="Partial",12.5,0)))+IF(L62="N/A",0,IF(L62="Yes",30,IF(L62="Partial",15,0))))/(IF(I62="N/A",0,20)+IF(J62="N/A",0,25)+IF(K62="N/A",0,25)+IF(L62="N/A",0,30))*100,0)))</x:f>
        <x:v>0</x:v>
      </x:c>
      <x:c r="N62" s="91" t="str">
        <x:f>IF(M62="","",IF(OR(L62="No",M62&lt;45),"Major gap",IF(M62&lt;70,"Material gap",IF(M62&lt;90,"Minor gap","Assured"))))</x:f>
      </x:c>
      <x:c r="O62" s="91" t="str">
        <x:f>IF(N62="","",IF(I62="No","Definition / governance",IF(J62="No","Implementation",IF(K62="No","Objective evidence",IF(L62="No","Effectiveness",IF(I62="Partial","Definition / governance",IF(J62="Partial","Implementation",IF(K62="Partial","Objective evidence",IF(L62="Partial","Effectiveness","None")))))))))</x:f>
      </x:c>
      <x:c r="P62" s="91" t="str">
        <x:f>IF(O62="","",IF(O62="None","Maintain the control and continue monitoring effectiveness",IF(O62="Definition / governance","Define or strengthen ownership, criteria, interfaces and the control method",IF(O62="Implementation","Deploy the defined control, close competence/communication gaps and verify adoption",IF(O62="Objective evidence","Clarify required evidence, sample execution and use targeted verification or internal audit",IF(O62="Effectiveness","Investigate the failure mechanism; apply proportionate structured RCCA where warranted and verify effectiveness","Confirm applicability"))))))</x:f>
      </x:c>
      <x:c r="Q62" s="91" t="n">
        <x:f>'CLAUSE 8'!T69</x:f>
        <x:v>0</x:v>
      </x:c>
      <x:c r="R62" s="91" t="n">
        <x:f>'ACTION CENTRE'!K145</x:f>
        <x:v>0</x:v>
      </x:c>
      <x:c r="S62" s="91" t="n">
        <x:f>'ACTION CENTRE'!L145</x:f>
        <x:v>0</x:v>
      </x:c>
      <x:c r="T62" s="91" t="n">
        <x:f>'ACTION CENTRE'!M145</x:f>
        <x:v>0</x:v>
      </x:c>
      <x:c r="U62" s="91" t="str">
        <x:f>IF(N62="","",IF(N62="Assured","Closed",IF(T62&lt;&gt;"",T62,"Open")))</x:f>
      </x:c>
      <x:c r="V62" s="91" t="str">
        <x:v>https://rgqualitymanagement.co.uk/supplier-quality-support/</x:v>
      </x:c>
    </x:row>
    <x:row r="63">
      <x:c r="A63" s="91" t="str">
        <x:v>8</x:v>
      </x:c>
      <x:c r="B63" s="91" t="str">
        <x:v>8.4.2</x:v>
      </x:c>
      <x:c r="C63" s="91" t="str">
        <x:v>Type and extent of control</x:v>
      </x:c>
      <x:c r="D63" s="91" t="str">
        <x:v>Control operational delivery so requirements are understood, flowed down, realised, verified and protected. Focus: type and extent of control.</x:v>
      </x:c>
      <x:c r="E63" s="91" t="str">
        <x:v>The control is clearly owned, consistently implemented, objectively evidenced and demonstrably effective.</x:v>
      </x:c>
      <x:c r="F63" s="91" t="str">
        <x:v>Applicable process documents, records, performance data, interviews and observed implementation.</x:v>
      </x:c>
      <x:c r="G63" s="91" t="str">
        <x:v>Operational control weakness can directly affect product/service conformity, delivery and customer risk.</x:v>
      </x:c>
      <x:c r="H63" s="91" t="n">
        <x:v>1</x:v>
      </x:c>
      <x:c r="I63" s="91" t="n">
        <x:f>'CLAUSE 8'!L71</x:f>
        <x:v>0</x:v>
      </x:c>
      <x:c r="J63" s="91" t="n">
        <x:f>'CLAUSE 8'!M71</x:f>
        <x:v>0</x:v>
      </x:c>
      <x:c r="K63" s="91" t="n">
        <x:f>'CLAUSE 8'!N71</x:f>
        <x:v>0</x:v>
      </x:c>
      <x:c r="L63" s="91" t="n">
        <x:f>'CLAUSE 8'!O71</x:f>
        <x:v>0</x:v>
      </x:c>
      <x:c r="M63" s="91" t="n">
        <x:f>IF(COUNTA(I63:L63)=0,"",IF(COUNTIF(I63:L63,"N/A")=4,"",ROUND((IF(I63="N/A",0,IF(I63="Yes",20,IF(I63="Partial",10,0)))+IF(J63="N/A",0,IF(J63="Yes",25,IF(J63="Partial",12.5,0)))+IF(K63="N/A",0,IF(K63="Yes",25,IF(K63="Partial",12.5,0)))+IF(L63="N/A",0,IF(L63="Yes",30,IF(L63="Partial",15,0))))/(IF(I63="N/A",0,20)+IF(J63="N/A",0,25)+IF(K63="N/A",0,25)+IF(L63="N/A",0,30))*100,0)))</x:f>
        <x:v>0</x:v>
      </x:c>
      <x:c r="N63" s="91" t="str">
        <x:f>IF(M63="","",IF(OR(L63="No",M63&lt;45),"Major gap",IF(M63&lt;70,"Material gap",IF(M63&lt;90,"Minor gap","Assured"))))</x:f>
      </x:c>
      <x:c r="O63" s="91" t="str">
        <x:f>IF(N63="","",IF(I63="No","Definition / governance",IF(J63="No","Implementation",IF(K63="No","Objective evidence",IF(L63="No","Effectiveness",IF(I63="Partial","Definition / governance",IF(J63="Partial","Implementation",IF(K63="Partial","Objective evidence",IF(L63="Partial","Effectiveness","None")))))))))</x:f>
      </x:c>
      <x:c r="P63" s="91" t="str">
        <x:f>IF(O63="","",IF(O63="None","Maintain the control and continue monitoring effectiveness",IF(O63="Definition / governance","Define or strengthen ownership, criteria, interfaces and the control method",IF(O63="Implementation","Deploy the defined control, close competence/communication gaps and verify adoption",IF(O63="Objective evidence","Clarify required evidence, sample execution and use targeted verification or internal audit",IF(O63="Effectiveness","Investigate the failure mechanism; apply proportionate structured RCCA where warranted and verify effectiveness","Confirm applicability"))))))</x:f>
      </x:c>
      <x:c r="Q63" s="91" t="n">
        <x:f>'CLAUSE 8'!T71</x:f>
        <x:v>0</x:v>
      </x:c>
      <x:c r="R63" s="91" t="n">
        <x:f>'ACTION CENTRE'!K147</x:f>
        <x:v>0</x:v>
      </x:c>
      <x:c r="S63" s="91" t="n">
        <x:f>'ACTION CENTRE'!L147</x:f>
        <x:v>0</x:v>
      </x:c>
      <x:c r="T63" s="91" t="n">
        <x:f>'ACTION CENTRE'!M147</x:f>
        <x:v>0</x:v>
      </x:c>
      <x:c r="U63" s="91" t="str">
        <x:f>IF(N63="","",IF(N63="Assured","Closed",IF(T63&lt;&gt;"",T63,"Open")))</x:f>
      </x:c>
      <x:c r="V63" s="91" t="str">
        <x:v>https://rgqualitymanagement.co.uk/quality-management-templates/</x:v>
      </x:c>
    </x:row>
    <x:row r="64">
      <x:c r="A64" s="91" t="str">
        <x:v>8</x:v>
      </x:c>
      <x:c r="B64" s="91" t="str">
        <x:v>8.4.3</x:v>
      </x:c>
      <x:c r="C64" s="91" t="str">
        <x:v>Information for external providers</x:v>
      </x:c>
      <x:c r="D64" s="91" t="str">
        <x:v>Control operational delivery so requirements are understood, flowed down, realised, verified and protected. Focus: information for external providers.</x:v>
      </x:c>
      <x:c r="E64" s="91" t="str">
        <x:v>Supplier controls reflect risk and criticality, with clear requirements, performance monitoring and verification.</x:v>
      </x:c>
      <x:c r="F64" s="91" t="str">
        <x:v>Supplier approval, capability/risk review, flow-down, performance, verification, concessions and records.</x:v>
      </x:c>
      <x:c r="G64" s="91" t="str">
        <x:v>Operational control weakness can directly affect product/service conformity, delivery and customer risk.</x:v>
      </x:c>
      <x:c r="H64" s="91" t="n">
        <x:v>1</x:v>
      </x:c>
      <x:c r="I64" s="91" t="n">
        <x:f>'CLAUSE 8'!L73</x:f>
        <x:v>0</x:v>
      </x:c>
      <x:c r="J64" s="91" t="n">
        <x:f>'CLAUSE 8'!M73</x:f>
        <x:v>0</x:v>
      </x:c>
      <x:c r="K64" s="91" t="n">
        <x:f>'CLAUSE 8'!N73</x:f>
        <x:v>0</x:v>
      </x:c>
      <x:c r="L64" s="91" t="n">
        <x:f>'CLAUSE 8'!O73</x:f>
        <x:v>0</x:v>
      </x:c>
      <x:c r="M64" s="91" t="n">
        <x:f>IF(COUNTA(I64:L64)=0,"",IF(COUNTIF(I64:L64,"N/A")=4,"",ROUND((IF(I64="N/A",0,IF(I64="Yes",20,IF(I64="Partial",10,0)))+IF(J64="N/A",0,IF(J64="Yes",25,IF(J64="Partial",12.5,0)))+IF(K64="N/A",0,IF(K64="Yes",25,IF(K64="Partial",12.5,0)))+IF(L64="N/A",0,IF(L64="Yes",30,IF(L64="Partial",15,0))))/(IF(I64="N/A",0,20)+IF(J64="N/A",0,25)+IF(K64="N/A",0,25)+IF(L64="N/A",0,30))*100,0)))</x:f>
        <x:v>0</x:v>
      </x:c>
      <x:c r="N64" s="91" t="str">
        <x:f>IF(M64="","",IF(OR(L64="No",M64&lt;45),"Major gap",IF(M64&lt;70,"Material gap",IF(M64&lt;90,"Minor gap","Assured"))))</x:f>
      </x:c>
      <x:c r="O64" s="91" t="str">
        <x:f>IF(N64="","",IF(I64="No","Definition / governance",IF(J64="No","Implementation",IF(K64="No","Objective evidence",IF(L64="No","Effectiveness",IF(I64="Partial","Definition / governance",IF(J64="Partial","Implementation",IF(K64="Partial","Objective evidence",IF(L64="Partial","Effectiveness","None")))))))))</x:f>
      </x:c>
      <x:c r="P64" s="91" t="str">
        <x:f>IF(O64="","",IF(O64="None","Maintain the control and continue monitoring effectiveness",IF(O64="Definition / governance","Define or strengthen ownership, criteria, interfaces and the control method",IF(O64="Implementation","Deploy the defined control, close competence/communication gaps and verify adoption",IF(O64="Objective evidence","Clarify required evidence, sample execution and use targeted verification or internal audit",IF(O64="Effectiveness","Investigate the failure mechanism; apply proportionate structured RCCA where warranted and verify effectiveness","Confirm applicability"))))))</x:f>
      </x:c>
      <x:c r="Q64" s="91" t="n">
        <x:f>'CLAUSE 8'!T73</x:f>
        <x:v>0</x:v>
      </x:c>
      <x:c r="R64" s="91" t="n">
        <x:f>'ACTION CENTRE'!K149</x:f>
        <x:v>0</x:v>
      </x:c>
      <x:c r="S64" s="91" t="n">
        <x:f>'ACTION CENTRE'!L149</x:f>
        <x:v>0</x:v>
      </x:c>
      <x:c r="T64" s="91" t="n">
        <x:f>'ACTION CENTRE'!M149</x:f>
        <x:v>0</x:v>
      </x:c>
      <x:c r="U64" s="91" t="str">
        <x:f>IF(N64="","",IF(N64="Assured","Closed",IF(T64&lt;&gt;"",T64,"Open")))</x:f>
      </x:c>
      <x:c r="V64" s="91" t="str">
        <x:v>https://rgqualitymanagement.co.uk/supplier-quality-support/</x:v>
      </x:c>
    </x:row>
    <x:row r="65">
      <x:c r="A65" s="91" t="str">
        <x:v>8</x:v>
      </x:c>
      <x:c r="B65" s="91" t="str">
        <x:v>8.5</x:v>
      </x:c>
      <x:c r="C65" s="91" t="str">
        <x:v>Production and service provision</x:v>
      </x:c>
      <x:c r="D65" s="91" t="str">
        <x:v>Control operational delivery so requirements are understood, flowed down, realised, verified and protected. Focus: production and service provision.</x:v>
      </x:c>
      <x:c r="E65" s="91" t="str">
        <x:v>Work is executed under controlled conditions using approved information, capable processes, suitable resources and objective acceptance evidence.</x:v>
      </x:c>
      <x:c r="F65" s="91" t="str">
        <x:v>Applicable process documents, records, performance data, interviews and observed implementation.</x:v>
      </x:c>
      <x:c r="G65" s="91" t="str">
        <x:v>Operational control weakness can directly affect product/service conformity, delivery and customer risk.</x:v>
      </x:c>
      <x:c r="H65" s="91" t="n">
        <x:v>1</x:v>
      </x:c>
      <x:c r="I65" s="91" t="n">
        <x:f>'CLAUSE 8'!L75</x:f>
        <x:v>0</x:v>
      </x:c>
      <x:c r="J65" s="91" t="n">
        <x:f>'CLAUSE 8'!M75</x:f>
        <x:v>0</x:v>
      </x:c>
      <x:c r="K65" s="91" t="n">
        <x:f>'CLAUSE 8'!N75</x:f>
        <x:v>0</x:v>
      </x:c>
      <x:c r="L65" s="91" t="n">
        <x:f>'CLAUSE 8'!O75</x:f>
        <x:v>0</x:v>
      </x:c>
      <x:c r="M65" s="91" t="n">
        <x:f>IF(COUNTA(I65:L65)=0,"",IF(COUNTIF(I65:L65,"N/A")=4,"",ROUND((IF(I65="N/A",0,IF(I65="Yes",20,IF(I65="Partial",10,0)))+IF(J65="N/A",0,IF(J65="Yes",25,IF(J65="Partial",12.5,0)))+IF(K65="N/A",0,IF(K65="Yes",25,IF(K65="Partial",12.5,0)))+IF(L65="N/A",0,IF(L65="Yes",30,IF(L65="Partial",15,0))))/(IF(I65="N/A",0,20)+IF(J65="N/A",0,25)+IF(K65="N/A",0,25)+IF(L65="N/A",0,30))*100,0)))</x:f>
        <x:v>0</x:v>
      </x:c>
      <x:c r="N65" s="91" t="str">
        <x:f>IF(M65="","",IF(OR(L65="No",M65&lt;45),"Major gap",IF(M65&lt;70,"Material gap",IF(M65&lt;90,"Minor gap","Assured"))))</x:f>
      </x:c>
      <x:c r="O65" s="91" t="str">
        <x:f>IF(N65="","",IF(I65="No","Definition / governance",IF(J65="No","Implementation",IF(K65="No","Objective evidence",IF(L65="No","Effectiveness",IF(I65="Partial","Definition / governance",IF(J65="Partial","Implementation",IF(K65="Partial","Objective evidence",IF(L65="Partial","Effectiveness","None")))))))))</x:f>
      </x:c>
      <x:c r="P65" s="91" t="str">
        <x:f>IF(O65="","",IF(O65="None","Maintain the control and continue monitoring effectiveness",IF(O65="Definition / governance","Define or strengthen ownership, criteria, interfaces and the control method",IF(O65="Implementation","Deploy the defined control, close competence/communication gaps and verify adoption",IF(O65="Objective evidence","Clarify required evidence, sample execution and use targeted verification or internal audit",IF(O65="Effectiveness","Investigate the failure mechanism; apply proportionate structured RCCA where warranted and verify effectiveness","Confirm applicability"))))))</x:f>
      </x:c>
      <x:c r="Q65" s="91" t="n">
        <x:f>'CLAUSE 8'!T75</x:f>
        <x:v>0</x:v>
      </x:c>
      <x:c r="R65" s="91" t="n">
        <x:f>'ACTION CENTRE'!K151</x:f>
        <x:v>0</x:v>
      </x:c>
      <x:c r="S65" s="91" t="n">
        <x:f>'ACTION CENTRE'!L151</x:f>
        <x:v>0</x:v>
      </x:c>
      <x:c r="T65" s="91" t="n">
        <x:f>'ACTION CENTRE'!M151</x:f>
        <x:v>0</x:v>
      </x:c>
      <x:c r="U65" s="91" t="str">
        <x:f>IF(N65="","",IF(N65="Assured","Closed",IF(T65&lt;&gt;"",T65,"Open")))</x:f>
      </x:c>
      <x:c r="V65" s="91" t="str">
        <x:v>https://rgqualitymanagement.co.uk/quality-management-templates/</x:v>
      </x:c>
    </x:row>
    <x:row r="66">
      <x:c r="A66" s="91" t="str">
        <x:v>8</x:v>
      </x:c>
      <x:c r="B66" s="91" t="str">
        <x:v>8.5.1</x:v>
      </x:c>
      <x:c r="C66" s="91" t="str">
        <x:v>Controlled production/service provision</x:v>
      </x:c>
      <x:c r="D66" s="91" t="str">
        <x:v>Control operational delivery so requirements are understood, flowed down, realised, verified and protected. Focus: controlled production/service provision.</x:v>
      </x:c>
      <x:c r="E66" s="91" t="str">
        <x:v>Work is executed under controlled conditions using approved information, capable processes, suitable resources and objective acceptance evidence.</x:v>
      </x:c>
      <x:c r="F66" s="91" t="str">
        <x:v>Applicable process documents, records, performance data, interviews and observed implementation.</x:v>
      </x:c>
      <x:c r="G66" s="91" t="str">
        <x:v>Operational control weakness can directly affect product/service conformity, delivery and customer risk.</x:v>
      </x:c>
      <x:c r="H66" s="91" t="n">
        <x:v>1</x:v>
      </x:c>
      <x:c r="I66" s="91" t="n">
        <x:f>'CLAUSE 8'!L77</x:f>
        <x:v>0</x:v>
      </x:c>
      <x:c r="J66" s="91" t="n">
        <x:f>'CLAUSE 8'!M77</x:f>
        <x:v>0</x:v>
      </x:c>
      <x:c r="K66" s="91" t="n">
        <x:f>'CLAUSE 8'!N77</x:f>
        <x:v>0</x:v>
      </x:c>
      <x:c r="L66" s="91" t="n">
        <x:f>'CLAUSE 8'!O77</x:f>
        <x:v>0</x:v>
      </x:c>
      <x:c r="M66" s="91" t="n">
        <x:f>IF(COUNTA(I66:L66)=0,"",IF(COUNTIF(I66:L66,"N/A")=4,"",ROUND((IF(I66="N/A",0,IF(I66="Yes",20,IF(I66="Partial",10,0)))+IF(J66="N/A",0,IF(J66="Yes",25,IF(J66="Partial",12.5,0)))+IF(K66="N/A",0,IF(K66="Yes",25,IF(K66="Partial",12.5,0)))+IF(L66="N/A",0,IF(L66="Yes",30,IF(L66="Partial",15,0))))/(IF(I66="N/A",0,20)+IF(J66="N/A",0,25)+IF(K66="N/A",0,25)+IF(L66="N/A",0,30))*100,0)))</x:f>
        <x:v>0</x:v>
      </x:c>
      <x:c r="N66" s="91" t="str">
        <x:f>IF(M66="","",IF(OR(L66="No",M66&lt;45),"Major gap",IF(M66&lt;70,"Material gap",IF(M66&lt;90,"Minor gap","Assured"))))</x:f>
      </x:c>
      <x:c r="O66" s="91" t="str">
        <x:f>IF(N66="","",IF(I66="No","Definition / governance",IF(J66="No","Implementation",IF(K66="No","Objective evidence",IF(L66="No","Effectiveness",IF(I66="Partial","Definition / governance",IF(J66="Partial","Implementation",IF(K66="Partial","Objective evidence",IF(L66="Partial","Effectiveness","None")))))))))</x:f>
      </x:c>
      <x:c r="P66" s="91" t="str">
        <x:f>IF(O66="","",IF(O66="None","Maintain the control and continue monitoring effectiveness",IF(O66="Definition / governance","Define or strengthen ownership, criteria, interfaces and the control method",IF(O66="Implementation","Deploy the defined control, close competence/communication gaps and verify adoption",IF(O66="Objective evidence","Clarify required evidence, sample execution and use targeted verification or internal audit",IF(O66="Effectiveness","Investigate the failure mechanism; apply proportionate structured RCCA where warranted and verify effectiveness","Confirm applicability"))))))</x:f>
      </x:c>
      <x:c r="Q66" s="91" t="n">
        <x:f>'CLAUSE 8'!T77</x:f>
        <x:v>0</x:v>
      </x:c>
      <x:c r="R66" s="91" t="n">
        <x:f>'ACTION CENTRE'!K153</x:f>
        <x:v>0</x:v>
      </x:c>
      <x:c r="S66" s="91" t="n">
        <x:f>'ACTION CENTRE'!L153</x:f>
        <x:v>0</x:v>
      </x:c>
      <x:c r="T66" s="91" t="n">
        <x:f>'ACTION CENTRE'!M153</x:f>
        <x:v>0</x:v>
      </x:c>
      <x:c r="U66" s="91" t="str">
        <x:f>IF(N66="","",IF(N66="Assured","Closed",IF(T66&lt;&gt;"",T66,"Open")))</x:f>
      </x:c>
      <x:c r="V66" s="91" t="str">
        <x:v>https://rgqualitymanagement.co.uk/quality-management-templates/</x:v>
      </x:c>
    </x:row>
    <x:row r="67">
      <x:c r="A67" s="91" t="str">
        <x:v>8</x:v>
      </x:c>
      <x:c r="B67" s="91" t="str">
        <x:v>8.5.2</x:v>
      </x:c>
      <x:c r="C67" s="91" t="str">
        <x:v>Identification and traceability</x:v>
      </x:c>
      <x:c r="D67" s="91" t="str">
        <x:v>Control operational delivery so requirements are understood, flowed down, realised, verified and protected. Focus: identification and traceability.</x:v>
      </x:c>
      <x:c r="E67" s="91" t="str">
        <x:v>The control is clearly owned, consistently implemented, objectively evidenced and demonstrably effective.</x:v>
      </x:c>
      <x:c r="F67" s="91" t="str">
        <x:v>Equipment register, calibration/verification, status, traceability, recall, protection and suitability evidence.</x:v>
      </x:c>
      <x:c r="G67" s="91" t="str">
        <x:v>Operational control weakness can directly affect product/service conformity, delivery and customer risk.</x:v>
      </x:c>
      <x:c r="H67" s="91" t="n">
        <x:v>1</x:v>
      </x:c>
      <x:c r="I67" s="91" t="n">
        <x:f>'CLAUSE 8'!L79</x:f>
        <x:v>0</x:v>
      </x:c>
      <x:c r="J67" s="91" t="n">
        <x:f>'CLAUSE 8'!M79</x:f>
        <x:v>0</x:v>
      </x:c>
      <x:c r="K67" s="91" t="n">
        <x:f>'CLAUSE 8'!N79</x:f>
        <x:v>0</x:v>
      </x:c>
      <x:c r="L67" s="91" t="n">
        <x:f>'CLAUSE 8'!O79</x:f>
        <x:v>0</x:v>
      </x:c>
      <x:c r="M67" s="91" t="n">
        <x:f>IF(COUNTA(I67:L67)=0,"",IF(COUNTIF(I67:L67,"N/A")=4,"",ROUND((IF(I67="N/A",0,IF(I67="Yes",20,IF(I67="Partial",10,0)))+IF(J67="N/A",0,IF(J67="Yes",25,IF(J67="Partial",12.5,0)))+IF(K67="N/A",0,IF(K67="Yes",25,IF(K67="Partial",12.5,0)))+IF(L67="N/A",0,IF(L67="Yes",30,IF(L67="Partial",15,0))))/(IF(I67="N/A",0,20)+IF(J67="N/A",0,25)+IF(K67="N/A",0,25)+IF(L67="N/A",0,30))*100,0)))</x:f>
        <x:v>0</x:v>
      </x:c>
      <x:c r="N67" s="91" t="str">
        <x:f>IF(M67="","",IF(OR(L67="No",M67&lt;45),"Major gap",IF(M67&lt;70,"Material gap",IF(M67&lt;90,"Minor gap","Assured"))))</x:f>
      </x:c>
      <x:c r="O67" s="91" t="str">
        <x:f>IF(N67="","",IF(I67="No","Definition / governance",IF(J67="No","Implementation",IF(K67="No","Objective evidence",IF(L67="No","Effectiveness",IF(I67="Partial","Definition / governance",IF(J67="Partial","Implementation",IF(K67="Partial","Objective evidence",IF(L67="Partial","Effectiveness","None")))))))))</x:f>
      </x:c>
      <x:c r="P67" s="91" t="str">
        <x:f>IF(O67="","",IF(O67="None","Maintain the control and continue monitoring effectiveness",IF(O67="Definition / governance","Define or strengthen ownership, criteria, interfaces and the control method",IF(O67="Implementation","Deploy the defined control, close competence/communication gaps and verify adoption",IF(O67="Objective evidence","Clarify required evidence, sample execution and use targeted verification or internal audit",IF(O67="Effectiveness","Investigate the failure mechanism; apply proportionate structured RCCA where warranted and verify effectiveness","Confirm applicability"))))))</x:f>
      </x:c>
      <x:c r="Q67" s="91" t="n">
        <x:f>'CLAUSE 8'!T79</x:f>
        <x:v>0</x:v>
      </x:c>
      <x:c r="R67" s="91" t="n">
        <x:f>'ACTION CENTRE'!K155</x:f>
        <x:v>0</x:v>
      </x:c>
      <x:c r="S67" s="91" t="n">
        <x:f>'ACTION CENTRE'!L155</x:f>
        <x:v>0</x:v>
      </x:c>
      <x:c r="T67" s="91" t="n">
        <x:f>'ACTION CENTRE'!M155</x:f>
        <x:v>0</x:v>
      </x:c>
      <x:c r="U67" s="91" t="str">
        <x:f>IF(N67="","",IF(N67="Assured","Closed",IF(T67&lt;&gt;"",T67,"Open")))</x:f>
      </x:c>
      <x:c r="V67" s="91" t="str">
        <x:v>https://rgqualitymanagement.co.uk/quality-management-templates/</x:v>
      </x:c>
    </x:row>
    <x:row r="68">
      <x:c r="A68" s="91" t="str">
        <x:v>8</x:v>
      </x:c>
      <x:c r="B68" s="91" t="str">
        <x:v>8.5.3</x:v>
      </x:c>
      <x:c r="C68" s="91" t="str">
        <x:v>Customer/external-provider property</x:v>
      </x:c>
      <x:c r="D68" s="91" t="str">
        <x:v>Control operational delivery so requirements are understood, flowed down, realised, verified and protected. Focus: customer/external-provider property.</x:v>
      </x:c>
      <x:c r="E68" s="91" t="str">
        <x:v>Supplier controls reflect risk and criticality, with clear requirements, performance monitoring and verification.</x:v>
      </x:c>
      <x:c r="F68" s="91" t="str">
        <x:v>Supplier approval, capability/risk review, flow-down, performance, verification, concessions and records.</x:v>
      </x:c>
      <x:c r="G68" s="91" t="str">
        <x:v>Operational control weakness can directly affect product/service conformity, delivery and customer risk.</x:v>
      </x:c>
      <x:c r="H68" s="91" t="n">
        <x:v>1</x:v>
      </x:c>
      <x:c r="I68" s="91" t="n">
        <x:f>'CLAUSE 8'!L81</x:f>
        <x:v>0</x:v>
      </x:c>
      <x:c r="J68" s="91" t="n">
        <x:f>'CLAUSE 8'!M81</x:f>
        <x:v>0</x:v>
      </x:c>
      <x:c r="K68" s="91" t="n">
        <x:f>'CLAUSE 8'!N81</x:f>
        <x:v>0</x:v>
      </x:c>
      <x:c r="L68" s="91" t="n">
        <x:f>'CLAUSE 8'!O81</x:f>
        <x:v>0</x:v>
      </x:c>
      <x:c r="M68" s="91" t="n">
        <x:f>IF(COUNTA(I68:L68)=0,"",IF(COUNTIF(I68:L68,"N/A")=4,"",ROUND((IF(I68="N/A",0,IF(I68="Yes",20,IF(I68="Partial",10,0)))+IF(J68="N/A",0,IF(J68="Yes",25,IF(J68="Partial",12.5,0)))+IF(K68="N/A",0,IF(K68="Yes",25,IF(K68="Partial",12.5,0)))+IF(L68="N/A",0,IF(L68="Yes",30,IF(L68="Partial",15,0))))/(IF(I68="N/A",0,20)+IF(J68="N/A",0,25)+IF(K68="N/A",0,25)+IF(L68="N/A",0,30))*100,0)))</x:f>
        <x:v>0</x:v>
      </x:c>
      <x:c r="N68" s="91" t="str">
        <x:f>IF(M68="","",IF(OR(L68="No",M68&lt;45),"Major gap",IF(M68&lt;70,"Material gap",IF(M68&lt;90,"Minor gap","Assured"))))</x:f>
      </x:c>
      <x:c r="O68" s="91" t="str">
        <x:f>IF(N68="","",IF(I68="No","Definition / governance",IF(J68="No","Implementation",IF(K68="No","Objective evidence",IF(L68="No","Effectiveness",IF(I68="Partial","Definition / governance",IF(J68="Partial","Implementation",IF(K68="Partial","Objective evidence",IF(L68="Partial","Effectiveness","None")))))))))</x:f>
      </x:c>
      <x:c r="P68" s="91" t="str">
        <x:f>IF(O68="","",IF(O68="None","Maintain the control and continue monitoring effectiveness",IF(O68="Definition / governance","Define or strengthen ownership, criteria, interfaces and the control method",IF(O68="Implementation","Deploy the defined control, close competence/communication gaps and verify adoption",IF(O68="Objective evidence","Clarify required evidence, sample execution and use targeted verification or internal audit",IF(O68="Effectiveness","Investigate the failure mechanism; apply proportionate structured RCCA where warranted and verify effectiveness","Confirm applicability"))))))</x:f>
      </x:c>
      <x:c r="Q68" s="91" t="n">
        <x:f>'CLAUSE 8'!T81</x:f>
        <x:v>0</x:v>
      </x:c>
      <x:c r="R68" s="91" t="n">
        <x:f>'ACTION CENTRE'!K157</x:f>
        <x:v>0</x:v>
      </x:c>
      <x:c r="S68" s="91" t="n">
        <x:f>'ACTION CENTRE'!L157</x:f>
        <x:v>0</x:v>
      </x:c>
      <x:c r="T68" s="91" t="n">
        <x:f>'ACTION CENTRE'!M157</x:f>
        <x:v>0</x:v>
      </x:c>
      <x:c r="U68" s="91" t="str">
        <x:f>IF(N68="","",IF(N68="Assured","Closed",IF(T68&lt;&gt;"",T68,"Open")))</x:f>
      </x:c>
      <x:c r="V68" s="91" t="str">
        <x:v>https://rgqualitymanagement.co.uk/supplier-quality-support/</x:v>
      </x:c>
    </x:row>
    <x:row r="69">
      <x:c r="A69" s="91" t="str">
        <x:v>8</x:v>
      </x:c>
      <x:c r="B69" s="91" t="str">
        <x:v>8.5.4</x:v>
      </x:c>
      <x:c r="C69" s="91" t="str">
        <x:v>Preservation</x:v>
      </x:c>
      <x:c r="D69" s="91" t="str">
        <x:v>Control operational delivery so requirements are understood, flowed down, realised, verified and protected. Focus: preservation.</x:v>
      </x:c>
      <x:c r="E69" s="91" t="str">
        <x:v>The control is clearly owned, consistently implemented, objectively evidenced and demonstrably effective.</x:v>
      </x:c>
      <x:c r="F69" s="91" t="str">
        <x:v>Identification, handling, FOD/contamination controls, packaging, storage, shelf-life and transport evidence.</x:v>
      </x:c>
      <x:c r="G69" s="91" t="str">
        <x:v>Operational control weakness can directly affect product/service conformity, delivery and customer risk.</x:v>
      </x:c>
      <x:c r="H69" s="91" t="n">
        <x:v>1</x:v>
      </x:c>
      <x:c r="I69" s="91" t="n">
        <x:f>'CLAUSE 8'!L83</x:f>
        <x:v>0</x:v>
      </x:c>
      <x:c r="J69" s="91" t="n">
        <x:f>'CLAUSE 8'!M83</x:f>
        <x:v>0</x:v>
      </x:c>
      <x:c r="K69" s="91" t="n">
        <x:f>'CLAUSE 8'!N83</x:f>
        <x:v>0</x:v>
      </x:c>
      <x:c r="L69" s="91" t="n">
        <x:f>'CLAUSE 8'!O83</x:f>
        <x:v>0</x:v>
      </x:c>
      <x:c r="M69" s="91" t="n">
        <x:f>IF(COUNTA(I69:L69)=0,"",IF(COUNTIF(I69:L69,"N/A")=4,"",ROUND((IF(I69="N/A",0,IF(I69="Yes",20,IF(I69="Partial",10,0)))+IF(J69="N/A",0,IF(J69="Yes",25,IF(J69="Partial",12.5,0)))+IF(K69="N/A",0,IF(K69="Yes",25,IF(K69="Partial",12.5,0)))+IF(L69="N/A",0,IF(L69="Yes",30,IF(L69="Partial",15,0))))/(IF(I69="N/A",0,20)+IF(J69="N/A",0,25)+IF(K69="N/A",0,25)+IF(L69="N/A",0,30))*100,0)))</x:f>
        <x:v>0</x:v>
      </x:c>
      <x:c r="N69" s="91" t="str">
        <x:f>IF(M69="","",IF(OR(L69="No",M69&lt;45),"Major gap",IF(M69&lt;70,"Material gap",IF(M69&lt;90,"Minor gap","Assured"))))</x:f>
      </x:c>
      <x:c r="O69" s="91" t="str">
        <x:f>IF(N69="","",IF(I69="No","Definition / governance",IF(J69="No","Implementation",IF(K69="No","Objective evidence",IF(L69="No","Effectiveness",IF(I69="Partial","Definition / governance",IF(J69="Partial","Implementation",IF(K69="Partial","Objective evidence",IF(L69="Partial","Effectiveness","None")))))))))</x:f>
      </x:c>
      <x:c r="P69" s="91" t="str">
        <x:f>IF(O69="","",IF(O69="None","Maintain the control and continue monitoring effectiveness",IF(O69="Definition / governance","Define or strengthen ownership, criteria, interfaces and the control method",IF(O69="Implementation","Deploy the defined control, close competence/communication gaps and verify adoption",IF(O69="Objective evidence","Clarify required evidence, sample execution and use targeted verification or internal audit",IF(O69="Effectiveness","Investigate the failure mechanism; apply proportionate structured RCCA where warranted and verify effectiveness","Confirm applicability"))))))</x:f>
      </x:c>
      <x:c r="Q69" s="91" t="n">
        <x:f>'CLAUSE 8'!T83</x:f>
        <x:v>0</x:v>
      </x:c>
      <x:c r="R69" s="91" t="n">
        <x:f>'ACTION CENTRE'!K159</x:f>
        <x:v>0</x:v>
      </x:c>
      <x:c r="S69" s="91" t="n">
        <x:f>'ACTION CENTRE'!L159</x:f>
        <x:v>0</x:v>
      </x:c>
      <x:c r="T69" s="91" t="n">
        <x:f>'ACTION CENTRE'!M159</x:f>
        <x:v>0</x:v>
      </x:c>
      <x:c r="U69" s="91" t="str">
        <x:f>IF(N69="","",IF(N69="Assured","Closed",IF(T69&lt;&gt;"",T69,"Open")))</x:f>
      </x:c>
      <x:c r="V69" s="91" t="str">
        <x:v>https://rgqualitymanagement.co.uk/quality-management-templates/</x:v>
      </x:c>
    </x:row>
    <x:row r="70">
      <x:c r="A70" s="91" t="str">
        <x:v>8</x:v>
      </x:c>
      <x:c r="B70" s="91" t="str">
        <x:v>8.5.5</x:v>
      </x:c>
      <x:c r="C70" s="91" t="str">
        <x:v>Post-delivery activities</x:v>
      </x:c>
      <x:c r="D70" s="91" t="str">
        <x:v>Control operational delivery so requirements are understood, flowed down, realised, verified and protected. Focus: post-delivery activities.</x:v>
      </x:c>
      <x:c r="E70" s="91" t="str">
        <x:v>The control is clearly owned, consistently implemented, objectively evidenced and demonstrably effective.</x:v>
      </x:c>
      <x:c r="F70" s="91" t="str">
        <x:v>Applicable process documents, records, performance data, interviews and observed implementation.</x:v>
      </x:c>
      <x:c r="G70" s="91" t="str">
        <x:v>Operational control weakness can directly affect product/service conformity, delivery and customer risk.</x:v>
      </x:c>
      <x:c r="H70" s="91" t="n">
        <x:v>1</x:v>
      </x:c>
      <x:c r="I70" s="91" t="n">
        <x:f>'CLAUSE 8'!L85</x:f>
        <x:v>0</x:v>
      </x:c>
      <x:c r="J70" s="91" t="n">
        <x:f>'CLAUSE 8'!M85</x:f>
        <x:v>0</x:v>
      </x:c>
      <x:c r="K70" s="91" t="n">
        <x:f>'CLAUSE 8'!N85</x:f>
        <x:v>0</x:v>
      </x:c>
      <x:c r="L70" s="91" t="n">
        <x:f>'CLAUSE 8'!O85</x:f>
        <x:v>0</x:v>
      </x:c>
      <x:c r="M70" s="91" t="n">
        <x:f>IF(COUNTA(I70:L70)=0,"",IF(COUNTIF(I70:L70,"N/A")=4,"",ROUND((IF(I70="N/A",0,IF(I70="Yes",20,IF(I70="Partial",10,0)))+IF(J70="N/A",0,IF(J70="Yes",25,IF(J70="Partial",12.5,0)))+IF(K70="N/A",0,IF(K70="Yes",25,IF(K70="Partial",12.5,0)))+IF(L70="N/A",0,IF(L70="Yes",30,IF(L70="Partial",15,0))))/(IF(I70="N/A",0,20)+IF(J70="N/A",0,25)+IF(K70="N/A",0,25)+IF(L70="N/A",0,30))*100,0)))</x:f>
        <x:v>0</x:v>
      </x:c>
      <x:c r="N70" s="91" t="str">
        <x:f>IF(M70="","",IF(OR(L70="No",M70&lt;45),"Major gap",IF(M70&lt;70,"Material gap",IF(M70&lt;90,"Minor gap","Assured"))))</x:f>
      </x:c>
      <x:c r="O70" s="91" t="str">
        <x:f>IF(N70="","",IF(I70="No","Definition / governance",IF(J70="No","Implementation",IF(K70="No","Objective evidence",IF(L70="No","Effectiveness",IF(I70="Partial","Definition / governance",IF(J70="Partial","Implementation",IF(K70="Partial","Objective evidence",IF(L70="Partial","Effectiveness","None")))))))))</x:f>
      </x:c>
      <x:c r="P70" s="91" t="str">
        <x:f>IF(O70="","",IF(O70="None","Maintain the control and continue monitoring effectiveness",IF(O70="Definition / governance","Define or strengthen ownership, criteria, interfaces and the control method",IF(O70="Implementation","Deploy the defined control, close competence/communication gaps and verify adoption",IF(O70="Objective evidence","Clarify required evidence, sample execution and use targeted verification or internal audit",IF(O70="Effectiveness","Investigate the failure mechanism; apply proportionate structured RCCA where warranted and verify effectiveness","Confirm applicability"))))))</x:f>
      </x:c>
      <x:c r="Q70" s="91" t="n">
        <x:f>'CLAUSE 8'!T85</x:f>
        <x:v>0</x:v>
      </x:c>
      <x:c r="R70" s="91" t="n">
        <x:f>'ACTION CENTRE'!K161</x:f>
        <x:v>0</x:v>
      </x:c>
      <x:c r="S70" s="91" t="n">
        <x:f>'ACTION CENTRE'!L161</x:f>
        <x:v>0</x:v>
      </x:c>
      <x:c r="T70" s="91" t="n">
        <x:f>'ACTION CENTRE'!M161</x:f>
        <x:v>0</x:v>
      </x:c>
      <x:c r="U70" s="91" t="str">
        <x:f>IF(N70="","",IF(N70="Assured","Closed",IF(T70&lt;&gt;"",T70,"Open")))</x:f>
      </x:c>
      <x:c r="V70" s="91" t="str">
        <x:v>https://rgqualitymanagement.co.uk/quality-management-templates/</x:v>
      </x:c>
    </x:row>
    <x:row r="71">
      <x:c r="A71" s="91" t="str">
        <x:v>8</x:v>
      </x:c>
      <x:c r="B71" s="91" t="str">
        <x:v>8.5.6</x:v>
      </x:c>
      <x:c r="C71" s="91" t="str">
        <x:v>Control of changes</x:v>
      </x:c>
      <x:c r="D71" s="91" t="str">
        <x:v>Control operational delivery so requirements are understood, flowed down, realised, verified and protected. Focus: control of changes.</x:v>
      </x:c>
      <x:c r="E71" s="91" t="str">
        <x:v>The control is clearly owned, consistently implemented, objectively evidenced and demonstrably effective.</x:v>
      </x:c>
      <x:c r="F71" s="91" t="str">
        <x:v>Applicable process documents, records, performance data, interviews and observed implementation.</x:v>
      </x:c>
      <x:c r="G71" s="91" t="str">
        <x:v>Operational control weakness can directly affect product/service conformity, delivery and customer risk.</x:v>
      </x:c>
      <x:c r="H71" s="91" t="n">
        <x:v>1</x:v>
      </x:c>
      <x:c r="I71" s="91" t="n">
        <x:f>'CLAUSE 8'!L87</x:f>
        <x:v>0</x:v>
      </x:c>
      <x:c r="J71" s="91" t="n">
        <x:f>'CLAUSE 8'!M87</x:f>
        <x:v>0</x:v>
      </x:c>
      <x:c r="K71" s="91" t="n">
        <x:f>'CLAUSE 8'!N87</x:f>
        <x:v>0</x:v>
      </x:c>
      <x:c r="L71" s="91" t="n">
        <x:f>'CLAUSE 8'!O87</x:f>
        <x:v>0</x:v>
      </x:c>
      <x:c r="M71" s="91" t="n">
        <x:f>IF(COUNTA(I71:L71)=0,"",IF(COUNTIF(I71:L71,"N/A")=4,"",ROUND((IF(I71="N/A",0,IF(I71="Yes",20,IF(I71="Partial",10,0)))+IF(J71="N/A",0,IF(J71="Yes",25,IF(J71="Partial",12.5,0)))+IF(K71="N/A",0,IF(K71="Yes",25,IF(K71="Partial",12.5,0)))+IF(L71="N/A",0,IF(L71="Yes",30,IF(L71="Partial",15,0))))/(IF(I71="N/A",0,20)+IF(J71="N/A",0,25)+IF(K71="N/A",0,25)+IF(L71="N/A",0,30))*100,0)))</x:f>
        <x:v>0</x:v>
      </x:c>
      <x:c r="N71" s="91" t="str">
        <x:f>IF(M71="","",IF(OR(L71="No",M71&lt;45),"Major gap",IF(M71&lt;70,"Material gap",IF(M71&lt;90,"Minor gap","Assured"))))</x:f>
      </x:c>
      <x:c r="O71" s="91" t="str">
        <x:f>IF(N71="","",IF(I71="No","Definition / governance",IF(J71="No","Implementation",IF(K71="No","Objective evidence",IF(L71="No","Effectiveness",IF(I71="Partial","Definition / governance",IF(J71="Partial","Implementation",IF(K71="Partial","Objective evidence",IF(L71="Partial","Effectiveness","None")))))))))</x:f>
      </x:c>
      <x:c r="P71" s="91" t="str">
        <x:f>IF(O71="","",IF(O71="None","Maintain the control and continue monitoring effectiveness",IF(O71="Definition / governance","Define or strengthen ownership, criteria, interfaces and the control method",IF(O71="Implementation","Deploy the defined control, close competence/communication gaps and verify adoption",IF(O71="Objective evidence","Clarify required evidence, sample execution and use targeted verification or internal audit",IF(O71="Effectiveness","Investigate the failure mechanism; apply proportionate structured RCCA where warranted and verify effectiveness","Confirm applicability"))))))</x:f>
      </x:c>
      <x:c r="Q71" s="91" t="n">
        <x:f>'CLAUSE 8'!T87</x:f>
        <x:v>0</x:v>
      </x:c>
      <x:c r="R71" s="91" t="n">
        <x:f>'ACTION CENTRE'!K163</x:f>
        <x:v>0</x:v>
      </x:c>
      <x:c r="S71" s="91" t="n">
        <x:f>'ACTION CENTRE'!L163</x:f>
        <x:v>0</x:v>
      </x:c>
      <x:c r="T71" s="91" t="n">
        <x:f>'ACTION CENTRE'!M163</x:f>
        <x:v>0</x:v>
      </x:c>
      <x:c r="U71" s="91" t="str">
        <x:f>IF(N71="","",IF(N71="Assured","Closed",IF(T71&lt;&gt;"",T71,"Open")))</x:f>
      </x:c>
      <x:c r="V71" s="91" t="str">
        <x:v>https://rgqualitymanagement.co.uk/quality-management-templates/</x:v>
      </x:c>
    </x:row>
    <x:row r="72">
      <x:c r="A72" s="91" t="str">
        <x:v>8</x:v>
      </x:c>
      <x:c r="B72" s="91" t="str">
        <x:v>8.6</x:v>
      </x:c>
      <x:c r="C72" s="91" t="str">
        <x:v>Release</x:v>
      </x:c>
      <x:c r="D72" s="91" t="str">
        <x:v>Control operational delivery so requirements are understood, flowed down, realised, verified and protected. Focus: release.</x:v>
      </x:c>
      <x:c r="E72" s="91" t="str">
        <x:v>The control is clearly owned, consistently implemented, objectively evidenced and demonstrably effective.</x:v>
      </x:c>
      <x:c r="F72" s="91" t="str">
        <x:v>Acceptance evidence, authorised release, qualification evidence, traceability and delivery documentation.</x:v>
      </x:c>
      <x:c r="G72" s="91" t="str">
        <x:v>Operational control weakness can directly affect product/service conformity, delivery and customer risk.</x:v>
      </x:c>
      <x:c r="H72" s="91" t="n">
        <x:v>1</x:v>
      </x:c>
      <x:c r="I72" s="91" t="n">
        <x:f>'CLAUSE 8'!L89</x:f>
        <x:v>0</x:v>
      </x:c>
      <x:c r="J72" s="91" t="n">
        <x:f>'CLAUSE 8'!M89</x:f>
        <x:v>0</x:v>
      </x:c>
      <x:c r="K72" s="91" t="n">
        <x:f>'CLAUSE 8'!N89</x:f>
        <x:v>0</x:v>
      </x:c>
      <x:c r="L72" s="91" t="n">
        <x:f>'CLAUSE 8'!O89</x:f>
        <x:v>0</x:v>
      </x:c>
      <x:c r="M72" s="91" t="n">
        <x:f>IF(COUNTA(I72:L72)=0,"",IF(COUNTIF(I72:L72,"N/A")=4,"",ROUND((IF(I72="N/A",0,IF(I72="Yes",20,IF(I72="Partial",10,0)))+IF(J72="N/A",0,IF(J72="Yes",25,IF(J72="Partial",12.5,0)))+IF(K72="N/A",0,IF(K72="Yes",25,IF(K72="Partial",12.5,0)))+IF(L72="N/A",0,IF(L72="Yes",30,IF(L72="Partial",15,0))))/(IF(I72="N/A",0,20)+IF(J72="N/A",0,25)+IF(K72="N/A",0,25)+IF(L72="N/A",0,30))*100,0)))</x:f>
        <x:v>0</x:v>
      </x:c>
      <x:c r="N72" s="91" t="str">
        <x:f>IF(M72="","",IF(OR(L72="No",M72&lt;45),"Major gap",IF(M72&lt;70,"Material gap",IF(M72&lt;90,"Minor gap","Assured"))))</x:f>
      </x:c>
      <x:c r="O72" s="91" t="str">
        <x:f>IF(N72="","",IF(I72="No","Definition / governance",IF(J72="No","Implementation",IF(K72="No","Objective evidence",IF(L72="No","Effectiveness",IF(I72="Partial","Definition / governance",IF(J72="Partial","Implementation",IF(K72="Partial","Objective evidence",IF(L72="Partial","Effectiveness","None")))))))))</x:f>
      </x:c>
      <x:c r="P72" s="91" t="str">
        <x:f>IF(O72="","",IF(O72="None","Maintain the control and continue monitoring effectiveness",IF(O72="Definition / governance","Define or strengthen ownership, criteria, interfaces and the control method",IF(O72="Implementation","Deploy the defined control, close competence/communication gaps and verify adoption",IF(O72="Objective evidence","Clarify required evidence, sample execution and use targeted verification or internal audit",IF(O72="Effectiveness","Investigate the failure mechanism; apply proportionate structured RCCA where warranted and verify effectiveness","Confirm applicability"))))))</x:f>
      </x:c>
      <x:c r="Q72" s="91" t="n">
        <x:f>'CLAUSE 8'!T89</x:f>
        <x:v>0</x:v>
      </x:c>
      <x:c r="R72" s="91" t="n">
        <x:f>'ACTION CENTRE'!K165</x:f>
        <x:v>0</x:v>
      </x:c>
      <x:c r="S72" s="91" t="n">
        <x:f>'ACTION CENTRE'!L165</x:f>
        <x:v>0</x:v>
      </x:c>
      <x:c r="T72" s="91" t="n">
        <x:f>'ACTION CENTRE'!M165</x:f>
        <x:v>0</x:v>
      </x:c>
      <x:c r="U72" s="91" t="str">
        <x:f>IF(N72="","",IF(N72="Assured","Closed",IF(T72&lt;&gt;"",T72,"Open")))</x:f>
      </x:c>
      <x:c r="V72" s="91" t="str">
        <x:v>https://rgqualitymanagement.co.uk/quality-management-templates/</x:v>
      </x:c>
    </x:row>
    <x:row r="73">
      <x:c r="A73" s="91" t="str">
        <x:v>8</x:v>
      </x:c>
      <x:c r="B73" s="91" t="str">
        <x:v>8.7</x:v>
      </x:c>
      <x:c r="C73" s="91" t="str">
        <x:v>Nonconforming outputs</x:v>
      </x:c>
      <x:c r="D73" s="91" t="str">
        <x:v>Control operational delivery so requirements are understood, flowed down, realised, verified and protected. Focus: nonconforming outputs.</x:v>
      </x:c>
      <x:c r="E73" s="91" t="str">
        <x:v>The control is clearly owned, consistently implemented, objectively evidenced and demonstrably effective.</x:v>
      </x:c>
      <x:c r="F73" s="91" t="str">
        <x:v>NCR, containment, disposition, root-cause evidence, corrective action, recurrence review and effectiveness verification.</x:v>
      </x:c>
      <x:c r="G73" s="91" t="str">
        <x:v>Operational control weakness can directly affect product/service conformity, delivery and customer risk.</x:v>
      </x:c>
      <x:c r="H73" s="91" t="n">
        <x:v>1</x:v>
      </x:c>
      <x:c r="I73" s="91" t="n">
        <x:f>'CLAUSE 8'!L91</x:f>
        <x:v>0</x:v>
      </x:c>
      <x:c r="J73" s="91" t="n">
        <x:f>'CLAUSE 8'!M91</x:f>
        <x:v>0</x:v>
      </x:c>
      <x:c r="K73" s="91" t="n">
        <x:f>'CLAUSE 8'!N91</x:f>
        <x:v>0</x:v>
      </x:c>
      <x:c r="L73" s="91" t="n">
        <x:f>'CLAUSE 8'!O91</x:f>
        <x:v>0</x:v>
      </x:c>
      <x:c r="M73" s="91" t="n">
        <x:f>IF(COUNTA(I73:L73)=0,"",IF(COUNTIF(I73:L73,"N/A")=4,"",ROUND((IF(I73="N/A",0,IF(I73="Yes",20,IF(I73="Partial",10,0)))+IF(J73="N/A",0,IF(J73="Yes",25,IF(J73="Partial",12.5,0)))+IF(K73="N/A",0,IF(K73="Yes",25,IF(K73="Partial",12.5,0)))+IF(L73="N/A",0,IF(L73="Yes",30,IF(L73="Partial",15,0))))/(IF(I73="N/A",0,20)+IF(J73="N/A",0,25)+IF(K73="N/A",0,25)+IF(L73="N/A",0,30))*100,0)))</x:f>
        <x:v>0</x:v>
      </x:c>
      <x:c r="N73" s="91" t="str">
        <x:f>IF(M73="","",IF(OR(L73="No",M73&lt;45),"Major gap",IF(M73&lt;70,"Material gap",IF(M73&lt;90,"Minor gap","Assured"))))</x:f>
      </x:c>
      <x:c r="O73" s="91" t="str">
        <x:f>IF(N73="","",IF(I73="No","Definition / governance",IF(J73="No","Implementation",IF(K73="No","Objective evidence",IF(L73="No","Effectiveness",IF(I73="Partial","Definition / governance",IF(J73="Partial","Implementation",IF(K73="Partial","Objective evidence",IF(L73="Partial","Effectiveness","None")))))))))</x:f>
      </x:c>
      <x:c r="P73" s="91" t="str">
        <x:f>IF(O73="","",IF(O73="None","Maintain the control and continue monitoring effectiveness",IF(O73="Definition / governance","Define or strengthen ownership, criteria, interfaces and the control method",IF(O73="Implementation","Deploy the defined control, close competence/communication gaps and verify adoption",IF(O73="Objective evidence","Clarify required evidence, sample execution and use targeted verification or internal audit",IF(O73="Effectiveness","Investigate the failure mechanism; apply proportionate structured RCCA where warranted and verify effectiveness","Confirm applicability"))))))</x:f>
      </x:c>
      <x:c r="Q73" s="91" t="n">
        <x:f>'CLAUSE 8'!T91</x:f>
        <x:v>0</x:v>
      </x:c>
      <x:c r="R73" s="91" t="n">
        <x:f>'ACTION CENTRE'!K167</x:f>
        <x:v>0</x:v>
      </x:c>
      <x:c r="S73" s="91" t="n">
        <x:f>'ACTION CENTRE'!L167</x:f>
        <x:v>0</x:v>
      </x:c>
      <x:c r="T73" s="91" t="n">
        <x:f>'ACTION CENTRE'!M167</x:f>
        <x:v>0</x:v>
      </x:c>
      <x:c r="U73" s="91" t="str">
        <x:f>IF(N73="","",IF(N73="Assured","Closed",IF(T73&lt;&gt;"",T73,"Open")))</x:f>
      </x:c>
      <x:c r="V73" s="91" t="str">
        <x:v>https://rgqualitymanagement.co.uk/quality-management-templates/</x:v>
      </x:c>
    </x:row>
    <x:row r="74">
      <x:c r="A74" s="91" t="str">
        <x:v>9</x:v>
      </x:c>
      <x:c r="B74" s="91" t="str">
        <x:v>9.1</x:v>
      </x:c>
      <x:c r="C74" s="91" t="str">
        <x:v>Monitoring, measurement, analysis and evaluation</x:v>
      </x:c>
      <x:c r="D74" s="91" t="str">
        <x:v>Generate objective assurance that the QMS performs effectively and informs management decisions. Focus: monitoring, measurement, analysis and evaluation.</x:v>
      </x:c>
      <x:c r="E74" s="91" t="str">
        <x:v>The control is clearly owned, consistently implemented, objectively evidenced and demonstrably effective.</x:v>
      </x:c>
      <x:c r="F74" s="91" t="str">
        <x:v>Equipment register, calibration/verification, status, traceability, recall, protection and suitability evidence.</x:v>
      </x:c>
      <x:c r="G74" s="91" t="str">
        <x:v>Weak evaluation can conceal declining performance and allow systemic problems to persist.</x:v>
      </x:c>
      <x:c r="H74" s="91" t="n">
        <x:v>1</x:v>
      </x:c>
      <x:c r="I74" s="91" t="n">
        <x:f>'CLAUSE 9'!L25</x:f>
        <x:v>0</x:v>
      </x:c>
      <x:c r="J74" s="91" t="n">
        <x:f>'CLAUSE 9'!M25</x:f>
        <x:v>0</x:v>
      </x:c>
      <x:c r="K74" s="91" t="n">
        <x:f>'CLAUSE 9'!N25</x:f>
        <x:v>0</x:v>
      </x:c>
      <x:c r="L74" s="91" t="n">
        <x:f>'CLAUSE 9'!O25</x:f>
        <x:v>0</x:v>
      </x:c>
      <x:c r="M74" s="91" t="n">
        <x:f>IF(COUNTA(I74:L74)=0,"",IF(COUNTIF(I74:L74,"N/A")=4,"",ROUND((IF(I74="N/A",0,IF(I74="Yes",20,IF(I74="Partial",10,0)))+IF(J74="N/A",0,IF(J74="Yes",25,IF(J74="Partial",12.5,0)))+IF(K74="N/A",0,IF(K74="Yes",25,IF(K74="Partial",12.5,0)))+IF(L74="N/A",0,IF(L74="Yes",30,IF(L74="Partial",15,0))))/(IF(I74="N/A",0,20)+IF(J74="N/A",0,25)+IF(K74="N/A",0,25)+IF(L74="N/A",0,30))*100,0)))</x:f>
        <x:v>0</x:v>
      </x:c>
      <x:c r="N74" s="91" t="str">
        <x:f>IF(M74="","",IF(OR(L74="No",M74&lt;45),"Major gap",IF(M74&lt;70,"Material gap",IF(M74&lt;90,"Minor gap","Assured"))))</x:f>
      </x:c>
      <x:c r="O74" s="91" t="str">
        <x:f>IF(N74="","",IF(I74="No","Definition / governance",IF(J74="No","Implementation",IF(K74="No","Objective evidence",IF(L74="No","Effectiveness",IF(I74="Partial","Definition / governance",IF(J74="Partial","Implementation",IF(K74="Partial","Objective evidence",IF(L74="Partial","Effectiveness","None")))))))))</x:f>
      </x:c>
      <x:c r="P74" s="91" t="str">
        <x:f>IF(O74="","",IF(O74="None","Maintain the control and continue monitoring effectiveness",IF(O74="Definition / governance","Define or strengthen ownership, criteria, interfaces and the control method",IF(O74="Implementation","Deploy the defined control, close competence/communication gaps and verify adoption",IF(O74="Objective evidence","Clarify required evidence, sample execution and use targeted verification or internal audit",IF(O74="Effectiveness","Investigate the failure mechanism; apply proportionate structured RCCA where warranted and verify effectiveness","Confirm applicability"))))))</x:f>
      </x:c>
      <x:c r="Q74" s="91" t="n">
        <x:f>'CLAUSE 9'!T25</x:f>
        <x:v>0</x:v>
      </x:c>
      <x:c r="R74" s="91" t="n">
        <x:f>'ACTION CENTRE'!K169</x:f>
        <x:v>0</x:v>
      </x:c>
      <x:c r="S74" s="91" t="n">
        <x:f>'ACTION CENTRE'!L169</x:f>
        <x:v>0</x:v>
      </x:c>
      <x:c r="T74" s="91" t="n">
        <x:f>'ACTION CENTRE'!M169</x:f>
        <x:v>0</x:v>
      </x:c>
      <x:c r="U74" s="91" t="str">
        <x:f>IF(N74="","",IF(N74="Assured","Closed",IF(T74&lt;&gt;"",T74,"Open")))</x:f>
      </x:c>
      <x:c r="V74" s="91" t="str">
        <x:v>https://rgqualitymanagement.co.uk/quality-management-templates/</x:v>
      </x:c>
    </x:row>
    <x:row r="75">
      <x:c r="A75" s="91" t="str">
        <x:v>9</x:v>
      </x:c>
      <x:c r="B75" s="91" t="str">
        <x:v>9.1.1</x:v>
      </x:c>
      <x:c r="C75" s="91" t="str">
        <x:v>Monitoring and measurement – general</x:v>
      </x:c>
      <x:c r="D75" s="91" t="str">
        <x:v>Generate objective assurance that the QMS performs effectively and informs management decisions. Focus: monitoring and measurement – general.</x:v>
      </x:c>
      <x:c r="E75" s="91" t="str">
        <x:v>The control is clearly owned, consistently implemented, objectively evidenced and demonstrably effective.</x:v>
      </x:c>
      <x:c r="F75" s="91" t="str">
        <x:v>Equipment register, calibration/verification, status, traceability, recall, protection and suitability evidence.</x:v>
      </x:c>
      <x:c r="G75" s="91" t="str">
        <x:v>Weak evaluation can conceal declining performance and allow systemic problems to persist.</x:v>
      </x:c>
      <x:c r="H75" s="91" t="n">
        <x:v>1</x:v>
      </x:c>
      <x:c r="I75" s="91" t="n">
        <x:f>'CLAUSE 9'!L27</x:f>
        <x:v>0</x:v>
      </x:c>
      <x:c r="J75" s="91" t="n">
        <x:f>'CLAUSE 9'!M27</x:f>
        <x:v>0</x:v>
      </x:c>
      <x:c r="K75" s="91" t="n">
        <x:f>'CLAUSE 9'!N27</x:f>
        <x:v>0</x:v>
      </x:c>
      <x:c r="L75" s="91" t="n">
        <x:f>'CLAUSE 9'!O27</x:f>
        <x:v>0</x:v>
      </x:c>
      <x:c r="M75" s="91" t="n">
        <x:f>IF(COUNTA(I75:L75)=0,"",IF(COUNTIF(I75:L75,"N/A")=4,"",ROUND((IF(I75="N/A",0,IF(I75="Yes",20,IF(I75="Partial",10,0)))+IF(J75="N/A",0,IF(J75="Yes",25,IF(J75="Partial",12.5,0)))+IF(K75="N/A",0,IF(K75="Yes",25,IF(K75="Partial",12.5,0)))+IF(L75="N/A",0,IF(L75="Yes",30,IF(L75="Partial",15,0))))/(IF(I75="N/A",0,20)+IF(J75="N/A",0,25)+IF(K75="N/A",0,25)+IF(L75="N/A",0,30))*100,0)))</x:f>
        <x:v>0</x:v>
      </x:c>
      <x:c r="N75" s="91" t="str">
        <x:f>IF(M75="","",IF(OR(L75="No",M75&lt;45),"Major gap",IF(M75&lt;70,"Material gap",IF(M75&lt;90,"Minor gap","Assured"))))</x:f>
      </x:c>
      <x:c r="O75" s="91" t="str">
        <x:f>IF(N75="","",IF(I75="No","Definition / governance",IF(J75="No","Implementation",IF(K75="No","Objective evidence",IF(L75="No","Effectiveness",IF(I75="Partial","Definition / governance",IF(J75="Partial","Implementation",IF(K75="Partial","Objective evidence",IF(L75="Partial","Effectiveness","None")))))))))</x:f>
      </x:c>
      <x:c r="P75" s="91" t="str">
        <x:f>IF(O75="","",IF(O75="None","Maintain the control and continue monitoring effectiveness",IF(O75="Definition / governance","Define or strengthen ownership, criteria, interfaces and the control method",IF(O75="Implementation","Deploy the defined control, close competence/communication gaps and verify adoption",IF(O75="Objective evidence","Clarify required evidence, sample execution and use targeted verification or internal audit",IF(O75="Effectiveness","Investigate the failure mechanism; apply proportionate structured RCCA where warranted and verify effectiveness","Confirm applicability"))))))</x:f>
      </x:c>
      <x:c r="Q75" s="91" t="n">
        <x:f>'CLAUSE 9'!T27</x:f>
        <x:v>0</x:v>
      </x:c>
      <x:c r="R75" s="91" t="n">
        <x:f>'ACTION CENTRE'!K171</x:f>
        <x:v>0</x:v>
      </x:c>
      <x:c r="S75" s="91" t="n">
        <x:f>'ACTION CENTRE'!L171</x:f>
        <x:v>0</x:v>
      </x:c>
      <x:c r="T75" s="91" t="n">
        <x:f>'ACTION CENTRE'!M171</x:f>
        <x:v>0</x:v>
      </x:c>
      <x:c r="U75" s="91" t="str">
        <x:f>IF(N75="","",IF(N75="Assured","Closed",IF(T75&lt;&gt;"",T75,"Open")))</x:f>
      </x:c>
      <x:c r="V75" s="91" t="str">
        <x:v>https://rgqualitymanagement.co.uk/quality-management-templates/</x:v>
      </x:c>
    </x:row>
    <x:row r="76">
      <x:c r="A76" s="91" t="str">
        <x:v>9</x:v>
      </x:c>
      <x:c r="B76" s="91" t="str">
        <x:v>9.1.2</x:v>
      </x:c>
      <x:c r="C76" s="91" t="str">
        <x:v>Customer satisfaction</x:v>
      </x:c>
      <x:c r="D76" s="91" t="str">
        <x:v>Generate objective assurance that the QMS performs effectively and informs management decisions. Focus: customer satisfaction.</x:v>
      </x:c>
      <x:c r="E76" s="91" t="str">
        <x:v>The control is clearly owned, consistently implemented, objectively evidenced and demonstrably effective.</x:v>
      </x:c>
      <x:c r="F76" s="91" t="str">
        <x:v>Contract review, communications, KPIs, feedback, complaints, requirement changes and recovery action.</x:v>
      </x:c>
      <x:c r="G76" s="91" t="str">
        <x:v>Weak evaluation can conceal declining performance and allow systemic problems to persist.</x:v>
      </x:c>
      <x:c r="H76" s="91" t="n">
        <x:v>1</x:v>
      </x:c>
      <x:c r="I76" s="91" t="n">
        <x:f>'CLAUSE 9'!L29</x:f>
        <x:v>0</x:v>
      </x:c>
      <x:c r="J76" s="91" t="n">
        <x:f>'CLAUSE 9'!M29</x:f>
        <x:v>0</x:v>
      </x:c>
      <x:c r="K76" s="91" t="n">
        <x:f>'CLAUSE 9'!N29</x:f>
        <x:v>0</x:v>
      </x:c>
      <x:c r="L76" s="91" t="n">
        <x:f>'CLAUSE 9'!O29</x:f>
        <x:v>0</x:v>
      </x:c>
      <x:c r="M76" s="91" t="n">
        <x:f>IF(COUNTA(I76:L76)=0,"",IF(COUNTIF(I76:L76,"N/A")=4,"",ROUND((IF(I76="N/A",0,IF(I76="Yes",20,IF(I76="Partial",10,0)))+IF(J76="N/A",0,IF(J76="Yes",25,IF(J76="Partial",12.5,0)))+IF(K76="N/A",0,IF(K76="Yes",25,IF(K76="Partial",12.5,0)))+IF(L76="N/A",0,IF(L76="Yes",30,IF(L76="Partial",15,0))))/(IF(I76="N/A",0,20)+IF(J76="N/A",0,25)+IF(K76="N/A",0,25)+IF(L76="N/A",0,30))*100,0)))</x:f>
        <x:v>0</x:v>
      </x:c>
      <x:c r="N76" s="91" t="str">
        <x:f>IF(M76="","",IF(OR(L76="No",M76&lt;45),"Major gap",IF(M76&lt;70,"Material gap",IF(M76&lt;90,"Minor gap","Assured"))))</x:f>
      </x:c>
      <x:c r="O76" s="91" t="str">
        <x:f>IF(N76="","",IF(I76="No","Definition / governance",IF(J76="No","Implementation",IF(K76="No","Objective evidence",IF(L76="No","Effectiveness",IF(I76="Partial","Definition / governance",IF(J76="Partial","Implementation",IF(K76="Partial","Objective evidence",IF(L76="Partial","Effectiveness","None")))))))))</x:f>
      </x:c>
      <x:c r="P76" s="91" t="str">
        <x:f>IF(O76="","",IF(O76="None","Maintain the control and continue monitoring effectiveness",IF(O76="Definition / governance","Define or strengthen ownership, criteria, interfaces and the control method",IF(O76="Implementation","Deploy the defined control, close competence/communication gaps and verify adoption",IF(O76="Objective evidence","Clarify required evidence, sample execution and use targeted verification or internal audit",IF(O76="Effectiveness","Investigate the failure mechanism; apply proportionate structured RCCA where warranted and verify effectiveness","Confirm applicability"))))))</x:f>
      </x:c>
      <x:c r="Q76" s="91" t="n">
        <x:f>'CLAUSE 9'!T29</x:f>
        <x:v>0</x:v>
      </x:c>
      <x:c r="R76" s="91" t="n">
        <x:f>'ACTION CENTRE'!K173</x:f>
        <x:v>0</x:v>
      </x:c>
      <x:c r="S76" s="91" t="n">
        <x:f>'ACTION CENTRE'!L173</x:f>
        <x:v>0</x:v>
      </x:c>
      <x:c r="T76" s="91" t="n">
        <x:f>'ACTION CENTRE'!M173</x:f>
        <x:v>0</x:v>
      </x:c>
      <x:c r="U76" s="91" t="str">
        <x:f>IF(N76="","",IF(N76="Assured","Closed",IF(T76&lt;&gt;"",T76,"Open")))</x:f>
      </x:c>
      <x:c r="V76" s="91" t="str">
        <x:v>https://rgqualitymanagement.co.uk/quality-management-templates/</x:v>
      </x:c>
    </x:row>
    <x:row r="77">
      <x:c r="A77" s="91" t="str">
        <x:v>9</x:v>
      </x:c>
      <x:c r="B77" s="91" t="str">
        <x:v>9.1.3</x:v>
      </x:c>
      <x:c r="C77" s="91" t="str">
        <x:v>Analysis and evaluation</x:v>
      </x:c>
      <x:c r="D77" s="91" t="str">
        <x:v>Generate objective assurance that the QMS performs effectively and informs management decisions. Focus: analysis and evaluation.</x:v>
      </x:c>
      <x:c r="E77" s="91" t="str">
        <x:v>The control is clearly owned, consistently implemented, objectively evidenced and demonstrably effective.</x:v>
      </x:c>
      <x:c r="F77" s="91" t="str">
        <x:v>Applicable process documents, records, performance data, interviews and observed implementation.</x:v>
      </x:c>
      <x:c r="G77" s="91" t="str">
        <x:v>Weak evaluation can conceal declining performance and allow systemic problems to persist.</x:v>
      </x:c>
      <x:c r="H77" s="91" t="n">
        <x:v>1</x:v>
      </x:c>
      <x:c r="I77" s="91" t="n">
        <x:f>'CLAUSE 9'!L31</x:f>
        <x:v>0</x:v>
      </x:c>
      <x:c r="J77" s="91" t="n">
        <x:f>'CLAUSE 9'!M31</x:f>
        <x:v>0</x:v>
      </x:c>
      <x:c r="K77" s="91" t="n">
        <x:f>'CLAUSE 9'!N31</x:f>
        <x:v>0</x:v>
      </x:c>
      <x:c r="L77" s="91" t="n">
        <x:f>'CLAUSE 9'!O31</x:f>
        <x:v>0</x:v>
      </x:c>
      <x:c r="M77" s="91" t="n">
        <x:f>IF(COUNTA(I77:L77)=0,"",IF(COUNTIF(I77:L77,"N/A")=4,"",ROUND((IF(I77="N/A",0,IF(I77="Yes",20,IF(I77="Partial",10,0)))+IF(J77="N/A",0,IF(J77="Yes",25,IF(J77="Partial",12.5,0)))+IF(K77="N/A",0,IF(K77="Yes",25,IF(K77="Partial",12.5,0)))+IF(L77="N/A",0,IF(L77="Yes",30,IF(L77="Partial",15,0))))/(IF(I77="N/A",0,20)+IF(J77="N/A",0,25)+IF(K77="N/A",0,25)+IF(L77="N/A",0,30))*100,0)))</x:f>
        <x:v>0</x:v>
      </x:c>
      <x:c r="N77" s="91" t="str">
        <x:f>IF(M77="","",IF(OR(L77="No",M77&lt;45),"Major gap",IF(M77&lt;70,"Material gap",IF(M77&lt;90,"Minor gap","Assured"))))</x:f>
      </x:c>
      <x:c r="O77" s="91" t="str">
        <x:f>IF(N77="","",IF(I77="No","Definition / governance",IF(J77="No","Implementation",IF(K77="No","Objective evidence",IF(L77="No","Effectiveness",IF(I77="Partial","Definition / governance",IF(J77="Partial","Implementation",IF(K77="Partial","Objective evidence",IF(L77="Partial","Effectiveness","None")))))))))</x:f>
      </x:c>
      <x:c r="P77" s="91" t="str">
        <x:f>IF(O77="","",IF(O77="None","Maintain the control and continue monitoring effectiveness",IF(O77="Definition / governance","Define or strengthen ownership, criteria, interfaces and the control method",IF(O77="Implementation","Deploy the defined control, close competence/communication gaps and verify adoption",IF(O77="Objective evidence","Clarify required evidence, sample execution and use targeted verification or internal audit",IF(O77="Effectiveness","Investigate the failure mechanism; apply proportionate structured RCCA where warranted and verify effectiveness","Confirm applicability"))))))</x:f>
      </x:c>
      <x:c r="Q77" s="91" t="n">
        <x:f>'CLAUSE 9'!T31</x:f>
        <x:v>0</x:v>
      </x:c>
      <x:c r="R77" s="91" t="n">
        <x:f>'ACTION CENTRE'!K175</x:f>
        <x:v>0</x:v>
      </x:c>
      <x:c r="S77" s="91" t="n">
        <x:f>'ACTION CENTRE'!L175</x:f>
        <x:v>0</x:v>
      </x:c>
      <x:c r="T77" s="91" t="n">
        <x:f>'ACTION CENTRE'!M175</x:f>
        <x:v>0</x:v>
      </x:c>
      <x:c r="U77" s="91" t="str">
        <x:f>IF(N77="","",IF(N77="Assured","Closed",IF(T77&lt;&gt;"",T77,"Open")))</x:f>
      </x:c>
      <x:c r="V77" s="91" t="str">
        <x:v>https://rgqualitymanagement.co.uk/quality-management-templates/</x:v>
      </x:c>
    </x:row>
    <x:row r="78">
      <x:c r="A78" s="91" t="str">
        <x:v>9</x:v>
      </x:c>
      <x:c r="B78" s="91" t="str">
        <x:v>9.2</x:v>
      </x:c>
      <x:c r="C78" s="91" t="str">
        <x:v>Internal audit</x:v>
      </x:c>
      <x:c r="D78" s="91" t="str">
        <x:v>Generate objective assurance that the QMS performs effectively and informs management decisions. Focus: internal audit.</x:v>
      </x:c>
      <x:c r="E78" s="91" t="str">
        <x:v>Audits are risk-based, objective and sufficiently deep to test implementation and effectiveness, not just document presence.</x:v>
      </x:c>
      <x:c r="F78" s="91" t="str">
        <x:v>Audit programme, risk basis, criteria/scope, reports, findings, correction, follow-up and effectiveness evidence.</x:v>
      </x:c>
      <x:c r="G78" s="91" t="str">
        <x:v>Weak evaluation can conceal declining performance and allow systemic problems to persist.</x:v>
      </x:c>
      <x:c r="H78" s="91" t="n">
        <x:v>1</x:v>
      </x:c>
      <x:c r="I78" s="91" t="n">
        <x:f>'CLAUSE 9'!L33</x:f>
        <x:v>0</x:v>
      </x:c>
      <x:c r="J78" s="91" t="n">
        <x:f>'CLAUSE 9'!M33</x:f>
        <x:v>0</x:v>
      </x:c>
      <x:c r="K78" s="91" t="n">
        <x:f>'CLAUSE 9'!N33</x:f>
        <x:v>0</x:v>
      </x:c>
      <x:c r="L78" s="91" t="n">
        <x:f>'CLAUSE 9'!O33</x:f>
        <x:v>0</x:v>
      </x:c>
      <x:c r="M78" s="91" t="n">
        <x:f>IF(COUNTA(I78:L78)=0,"",IF(COUNTIF(I78:L78,"N/A")=4,"",ROUND((IF(I78="N/A",0,IF(I78="Yes",20,IF(I78="Partial",10,0)))+IF(J78="N/A",0,IF(J78="Yes",25,IF(J78="Partial",12.5,0)))+IF(K78="N/A",0,IF(K78="Yes",25,IF(K78="Partial",12.5,0)))+IF(L78="N/A",0,IF(L78="Yes",30,IF(L78="Partial",15,0))))/(IF(I78="N/A",0,20)+IF(J78="N/A",0,25)+IF(K78="N/A",0,25)+IF(L78="N/A",0,30))*100,0)))</x:f>
        <x:v>0</x:v>
      </x:c>
      <x:c r="N78" s="91" t="str">
        <x:f>IF(M78="","",IF(OR(L78="No",M78&lt;45),"Major gap",IF(M78&lt;70,"Material gap",IF(M78&lt;90,"Minor gap","Assured"))))</x:f>
      </x:c>
      <x:c r="O78" s="91" t="str">
        <x:f>IF(N78="","",IF(I78="No","Definition / governance",IF(J78="No","Implementation",IF(K78="No","Objective evidence",IF(L78="No","Effectiveness",IF(I78="Partial","Definition / governance",IF(J78="Partial","Implementation",IF(K78="Partial","Objective evidence",IF(L78="Partial","Effectiveness","None")))))))))</x:f>
      </x:c>
      <x:c r="P78" s="91" t="str">
        <x:f>IF(O78="","",IF(O78="None","Maintain the control and continue monitoring effectiveness",IF(O78="Definition / governance","Define or strengthen ownership, criteria, interfaces and the control method",IF(O78="Implementation","Deploy the defined control, close competence/communication gaps and verify adoption",IF(O78="Objective evidence","Clarify required evidence, sample execution and use targeted verification or internal audit",IF(O78="Effectiveness","Investigate the failure mechanism; apply proportionate structured RCCA where warranted and verify effectiveness","Confirm applicability"))))))</x:f>
      </x:c>
      <x:c r="Q78" s="91" t="n">
        <x:f>'CLAUSE 9'!T33</x:f>
        <x:v>0</x:v>
      </x:c>
      <x:c r="R78" s="91" t="n">
        <x:f>'ACTION CENTRE'!K177</x:f>
        <x:v>0</x:v>
      </x:c>
      <x:c r="S78" s="91" t="n">
        <x:f>'ACTION CENTRE'!L177</x:f>
        <x:v>0</x:v>
      </x:c>
      <x:c r="T78" s="91" t="n">
        <x:f>'ACTION CENTRE'!M177</x:f>
        <x:v>0</x:v>
      </x:c>
      <x:c r="U78" s="91" t="str">
        <x:f>IF(N78="","",IF(N78="Assured","Closed",IF(T78&lt;&gt;"",T78,"Open")))</x:f>
      </x:c>
      <x:c r="V78" s="91" t="str">
        <x:v>https://rgqualitymanagement.co.uk/reusable-internal-audit-pack/</x:v>
      </x:c>
    </x:row>
    <x:row r="79">
      <x:c r="A79" s="91" t="str">
        <x:v>9</x:v>
      </x:c>
      <x:c r="B79" s="91" t="str">
        <x:v>9.3</x:v>
      </x:c>
      <x:c r="C79" s="91" t="str">
        <x:v>Management review</x:v>
      </x:c>
      <x:c r="D79" s="91" t="str">
        <x:v>Generate objective assurance that the QMS performs effectively and informs management decisions. Focus: management review.</x:v>
      </x:c>
      <x:c r="E79" s="91" t="str">
        <x:v>Top management receives a complete performance picture and makes recorded decisions on improvement, risk and resources.</x:v>
      </x:c>
      <x:c r="F79" s="91" t="str">
        <x:v>Review inputs, minutes, decisions, actions, resource decisions, risk decisions and follow-up.</x:v>
      </x:c>
      <x:c r="G79" s="91" t="str">
        <x:v>Weak evaluation can conceal declining performance and allow systemic problems to persist.</x:v>
      </x:c>
      <x:c r="H79" s="91" t="n">
        <x:v>1</x:v>
      </x:c>
      <x:c r="I79" s="91" t="n">
        <x:f>'CLAUSE 9'!L35</x:f>
        <x:v>0</x:v>
      </x:c>
      <x:c r="J79" s="91" t="n">
        <x:f>'CLAUSE 9'!M35</x:f>
        <x:v>0</x:v>
      </x:c>
      <x:c r="K79" s="91" t="n">
        <x:f>'CLAUSE 9'!N35</x:f>
        <x:v>0</x:v>
      </x:c>
      <x:c r="L79" s="91" t="n">
        <x:f>'CLAUSE 9'!O35</x:f>
        <x:v>0</x:v>
      </x:c>
      <x:c r="M79" s="91" t="n">
        <x:f>IF(COUNTA(I79:L79)=0,"",IF(COUNTIF(I79:L79,"N/A")=4,"",ROUND((IF(I79="N/A",0,IF(I79="Yes",20,IF(I79="Partial",10,0)))+IF(J79="N/A",0,IF(J79="Yes",25,IF(J79="Partial",12.5,0)))+IF(K79="N/A",0,IF(K79="Yes",25,IF(K79="Partial",12.5,0)))+IF(L79="N/A",0,IF(L79="Yes",30,IF(L79="Partial",15,0))))/(IF(I79="N/A",0,20)+IF(J79="N/A",0,25)+IF(K79="N/A",0,25)+IF(L79="N/A",0,30))*100,0)))</x:f>
        <x:v>0</x:v>
      </x:c>
      <x:c r="N79" s="91" t="str">
        <x:f>IF(M79="","",IF(OR(L79="No",M79&lt;45),"Major gap",IF(M79&lt;70,"Material gap",IF(M79&lt;90,"Minor gap","Assured"))))</x:f>
      </x:c>
      <x:c r="O79" s="91" t="str">
        <x:f>IF(N79="","",IF(I79="No","Definition / governance",IF(J79="No","Implementation",IF(K79="No","Objective evidence",IF(L79="No","Effectiveness",IF(I79="Partial","Definition / governance",IF(J79="Partial","Implementation",IF(K79="Partial","Objective evidence",IF(L79="Partial","Effectiveness","None")))))))))</x:f>
      </x:c>
      <x:c r="P79" s="91" t="str">
        <x:f>IF(O79="","",IF(O79="None","Maintain the control and continue monitoring effectiveness",IF(O79="Definition / governance","Define or strengthen ownership, criteria, interfaces and the control method",IF(O79="Implementation","Deploy the defined control, close competence/communication gaps and verify adoption",IF(O79="Objective evidence","Clarify required evidence, sample execution and use targeted verification or internal audit",IF(O79="Effectiveness","Investigate the failure mechanism; apply proportionate structured RCCA where warranted and verify effectiveness","Confirm applicability"))))))</x:f>
      </x:c>
      <x:c r="Q79" s="91" t="n">
        <x:f>'CLAUSE 9'!T35</x:f>
        <x:v>0</x:v>
      </x:c>
      <x:c r="R79" s="91" t="n">
        <x:f>'ACTION CENTRE'!K179</x:f>
        <x:v>0</x:v>
      </x:c>
      <x:c r="S79" s="91" t="n">
        <x:f>'ACTION CENTRE'!L179</x:f>
        <x:v>0</x:v>
      </x:c>
      <x:c r="T79" s="91" t="n">
        <x:f>'ACTION CENTRE'!M179</x:f>
        <x:v>0</x:v>
      </x:c>
      <x:c r="U79" s="91" t="str">
        <x:f>IF(N79="","",IF(N79="Assured","Closed",IF(T79&lt;&gt;"",T79,"Open")))</x:f>
      </x:c>
      <x:c r="V79" s="91" t="str">
        <x:v>https://rgqualitymanagement.co.uk/quality-management-templates/</x:v>
      </x:c>
    </x:row>
    <x:row r="80">
      <x:c r="A80" s="91" t="str">
        <x:v>9</x:v>
      </x:c>
      <x:c r="B80" s="91" t="str">
        <x:v>9.3.1</x:v>
      </x:c>
      <x:c r="C80" s="91" t="str">
        <x:v>Management review – general</x:v>
      </x:c>
      <x:c r="D80" s="91" t="str">
        <x:v>Generate objective assurance that the QMS performs effectively and informs management decisions. Focus: management review – general.</x:v>
      </x:c>
      <x:c r="E80" s="91" t="str">
        <x:v>Top management receives a complete performance picture and makes recorded decisions on improvement, risk and resources.</x:v>
      </x:c>
      <x:c r="F80" s="91" t="str">
        <x:v>Review inputs, minutes, decisions, actions, resource decisions, risk decisions and follow-up.</x:v>
      </x:c>
      <x:c r="G80" s="91" t="str">
        <x:v>Weak evaluation can conceal declining performance and allow systemic problems to persist.</x:v>
      </x:c>
      <x:c r="H80" s="91" t="n">
        <x:v>1</x:v>
      </x:c>
      <x:c r="I80" s="91" t="n">
        <x:f>'CLAUSE 9'!L37</x:f>
        <x:v>0</x:v>
      </x:c>
      <x:c r="J80" s="91" t="n">
        <x:f>'CLAUSE 9'!M37</x:f>
        <x:v>0</x:v>
      </x:c>
      <x:c r="K80" s="91" t="n">
        <x:f>'CLAUSE 9'!N37</x:f>
        <x:v>0</x:v>
      </x:c>
      <x:c r="L80" s="91" t="n">
        <x:f>'CLAUSE 9'!O37</x:f>
        <x:v>0</x:v>
      </x:c>
      <x:c r="M80" s="91" t="n">
        <x:f>IF(COUNTA(I80:L80)=0,"",IF(COUNTIF(I80:L80,"N/A")=4,"",ROUND((IF(I80="N/A",0,IF(I80="Yes",20,IF(I80="Partial",10,0)))+IF(J80="N/A",0,IF(J80="Yes",25,IF(J80="Partial",12.5,0)))+IF(K80="N/A",0,IF(K80="Yes",25,IF(K80="Partial",12.5,0)))+IF(L80="N/A",0,IF(L80="Yes",30,IF(L80="Partial",15,0))))/(IF(I80="N/A",0,20)+IF(J80="N/A",0,25)+IF(K80="N/A",0,25)+IF(L80="N/A",0,30))*100,0)))</x:f>
        <x:v>0</x:v>
      </x:c>
      <x:c r="N80" s="91" t="str">
        <x:f>IF(M80="","",IF(OR(L80="No",M80&lt;45),"Major gap",IF(M80&lt;70,"Material gap",IF(M80&lt;90,"Minor gap","Assured"))))</x:f>
      </x:c>
      <x:c r="O80" s="91" t="str">
        <x:f>IF(N80="","",IF(I80="No","Definition / governance",IF(J80="No","Implementation",IF(K80="No","Objective evidence",IF(L80="No","Effectiveness",IF(I80="Partial","Definition / governance",IF(J80="Partial","Implementation",IF(K80="Partial","Objective evidence",IF(L80="Partial","Effectiveness","None")))))))))</x:f>
      </x:c>
      <x:c r="P80" s="91" t="str">
        <x:f>IF(O80="","",IF(O80="None","Maintain the control and continue monitoring effectiveness",IF(O80="Definition / governance","Define or strengthen ownership, criteria, interfaces and the control method",IF(O80="Implementation","Deploy the defined control, close competence/communication gaps and verify adoption",IF(O80="Objective evidence","Clarify required evidence, sample execution and use targeted verification or internal audit",IF(O80="Effectiveness","Investigate the failure mechanism; apply proportionate structured RCCA where warranted and verify effectiveness","Confirm applicability"))))))</x:f>
      </x:c>
      <x:c r="Q80" s="91" t="n">
        <x:f>'CLAUSE 9'!T37</x:f>
        <x:v>0</x:v>
      </x:c>
      <x:c r="R80" s="91" t="n">
        <x:f>'ACTION CENTRE'!K181</x:f>
        <x:v>0</x:v>
      </x:c>
      <x:c r="S80" s="91" t="n">
        <x:f>'ACTION CENTRE'!L181</x:f>
        <x:v>0</x:v>
      </x:c>
      <x:c r="T80" s="91" t="n">
        <x:f>'ACTION CENTRE'!M181</x:f>
        <x:v>0</x:v>
      </x:c>
      <x:c r="U80" s="91" t="str">
        <x:f>IF(N80="","",IF(N80="Assured","Closed",IF(T80&lt;&gt;"",T80,"Open")))</x:f>
      </x:c>
      <x:c r="V80" s="91" t="str">
        <x:v>https://rgqualitymanagement.co.uk/quality-management-templates/</x:v>
      </x:c>
    </x:row>
    <x:row r="81">
      <x:c r="A81" s="91" t="str">
        <x:v>9</x:v>
      </x:c>
      <x:c r="B81" s="91" t="str">
        <x:v>9.3.2</x:v>
      </x:c>
      <x:c r="C81" s="91" t="str">
        <x:v>Management review inputs</x:v>
      </x:c>
      <x:c r="D81" s="91" t="str">
        <x:v>Generate objective assurance that the QMS performs effectively and informs management decisions. Focus: management review inputs.</x:v>
      </x:c>
      <x:c r="E81" s="91" t="str">
        <x:v>Top management receives a complete performance picture and makes recorded decisions on improvement, risk and resources.</x:v>
      </x:c>
      <x:c r="F81" s="91" t="str">
        <x:v>Review inputs, minutes, decisions, actions, resource decisions, risk decisions and follow-up.</x:v>
      </x:c>
      <x:c r="G81" s="91" t="str">
        <x:v>Weak evaluation can conceal declining performance and allow systemic problems to persist.</x:v>
      </x:c>
      <x:c r="H81" s="91" t="n">
        <x:v>1</x:v>
      </x:c>
      <x:c r="I81" s="91" t="n">
        <x:f>'CLAUSE 9'!L39</x:f>
        <x:v>0</x:v>
      </x:c>
      <x:c r="J81" s="91" t="n">
        <x:f>'CLAUSE 9'!M39</x:f>
        <x:v>0</x:v>
      </x:c>
      <x:c r="K81" s="91" t="n">
        <x:f>'CLAUSE 9'!N39</x:f>
        <x:v>0</x:v>
      </x:c>
      <x:c r="L81" s="91" t="n">
        <x:f>'CLAUSE 9'!O39</x:f>
        <x:v>0</x:v>
      </x:c>
      <x:c r="M81" s="91" t="n">
        <x:f>IF(COUNTA(I81:L81)=0,"",IF(COUNTIF(I81:L81,"N/A")=4,"",ROUND((IF(I81="N/A",0,IF(I81="Yes",20,IF(I81="Partial",10,0)))+IF(J81="N/A",0,IF(J81="Yes",25,IF(J81="Partial",12.5,0)))+IF(K81="N/A",0,IF(K81="Yes",25,IF(K81="Partial",12.5,0)))+IF(L81="N/A",0,IF(L81="Yes",30,IF(L81="Partial",15,0))))/(IF(I81="N/A",0,20)+IF(J81="N/A",0,25)+IF(K81="N/A",0,25)+IF(L81="N/A",0,30))*100,0)))</x:f>
        <x:v>0</x:v>
      </x:c>
      <x:c r="N81" s="91" t="str">
        <x:f>IF(M81="","",IF(OR(L81="No",M81&lt;45),"Major gap",IF(M81&lt;70,"Material gap",IF(M81&lt;90,"Minor gap","Assured"))))</x:f>
      </x:c>
      <x:c r="O81" s="91" t="str">
        <x:f>IF(N81="","",IF(I81="No","Definition / governance",IF(J81="No","Implementation",IF(K81="No","Objective evidence",IF(L81="No","Effectiveness",IF(I81="Partial","Definition / governance",IF(J81="Partial","Implementation",IF(K81="Partial","Objective evidence",IF(L81="Partial","Effectiveness","None")))))))))</x:f>
      </x:c>
      <x:c r="P81" s="91" t="str">
        <x:f>IF(O81="","",IF(O81="None","Maintain the control and continue monitoring effectiveness",IF(O81="Definition / governance","Define or strengthen ownership, criteria, interfaces and the control method",IF(O81="Implementation","Deploy the defined control, close competence/communication gaps and verify adoption",IF(O81="Objective evidence","Clarify required evidence, sample execution and use targeted verification or internal audit",IF(O81="Effectiveness","Investigate the failure mechanism; apply proportionate structured RCCA where warranted and verify effectiveness","Confirm applicability"))))))</x:f>
      </x:c>
      <x:c r="Q81" s="91" t="n">
        <x:f>'CLAUSE 9'!T39</x:f>
        <x:v>0</x:v>
      </x:c>
      <x:c r="R81" s="91" t="n">
        <x:f>'ACTION CENTRE'!K183</x:f>
        <x:v>0</x:v>
      </x:c>
      <x:c r="S81" s="91" t="n">
        <x:f>'ACTION CENTRE'!L183</x:f>
        <x:v>0</x:v>
      </x:c>
      <x:c r="T81" s="91" t="n">
        <x:f>'ACTION CENTRE'!M183</x:f>
        <x:v>0</x:v>
      </x:c>
      <x:c r="U81" s="91" t="str">
        <x:f>IF(N81="","",IF(N81="Assured","Closed",IF(T81&lt;&gt;"",T81,"Open")))</x:f>
      </x:c>
      <x:c r="V81" s="91" t="str">
        <x:v>https://rgqualitymanagement.co.uk/quality-management-templates/</x:v>
      </x:c>
    </x:row>
    <x:row r="82">
      <x:c r="A82" s="91" t="str">
        <x:v>9</x:v>
      </x:c>
      <x:c r="B82" s="91" t="str">
        <x:v>9.3.3</x:v>
      </x:c>
      <x:c r="C82" s="91" t="str">
        <x:v>Management review outputs</x:v>
      </x:c>
      <x:c r="D82" s="91" t="str">
        <x:v>Generate objective assurance that the QMS performs effectively and informs management decisions. Focus: management review outputs.</x:v>
      </x:c>
      <x:c r="E82" s="91" t="str">
        <x:v>Top management receives a complete performance picture and makes recorded decisions on improvement, risk and resources.</x:v>
      </x:c>
      <x:c r="F82" s="91" t="str">
        <x:v>Review inputs, minutes, decisions, actions, resource decisions, risk decisions and follow-up.</x:v>
      </x:c>
      <x:c r="G82" s="91" t="str">
        <x:v>Weak evaluation can conceal declining performance and allow systemic problems to persist.</x:v>
      </x:c>
      <x:c r="H82" s="91" t="n">
        <x:v>1</x:v>
      </x:c>
      <x:c r="I82" s="91" t="n">
        <x:f>'CLAUSE 9'!L41</x:f>
        <x:v>0</x:v>
      </x:c>
      <x:c r="J82" s="91" t="n">
        <x:f>'CLAUSE 9'!M41</x:f>
        <x:v>0</x:v>
      </x:c>
      <x:c r="K82" s="91" t="n">
        <x:f>'CLAUSE 9'!N41</x:f>
        <x:v>0</x:v>
      </x:c>
      <x:c r="L82" s="91" t="n">
        <x:f>'CLAUSE 9'!O41</x:f>
        <x:v>0</x:v>
      </x:c>
      <x:c r="M82" s="91" t="n">
        <x:f>IF(COUNTA(I82:L82)=0,"",IF(COUNTIF(I82:L82,"N/A")=4,"",ROUND((IF(I82="N/A",0,IF(I82="Yes",20,IF(I82="Partial",10,0)))+IF(J82="N/A",0,IF(J82="Yes",25,IF(J82="Partial",12.5,0)))+IF(K82="N/A",0,IF(K82="Yes",25,IF(K82="Partial",12.5,0)))+IF(L82="N/A",0,IF(L82="Yes",30,IF(L82="Partial",15,0))))/(IF(I82="N/A",0,20)+IF(J82="N/A",0,25)+IF(K82="N/A",0,25)+IF(L82="N/A",0,30))*100,0)))</x:f>
        <x:v>0</x:v>
      </x:c>
      <x:c r="N82" s="91" t="str">
        <x:f>IF(M82="","",IF(OR(L82="No",M82&lt;45),"Major gap",IF(M82&lt;70,"Material gap",IF(M82&lt;90,"Minor gap","Assured"))))</x:f>
      </x:c>
      <x:c r="O82" s="91" t="str">
        <x:f>IF(N82="","",IF(I82="No","Definition / governance",IF(J82="No","Implementation",IF(K82="No","Objective evidence",IF(L82="No","Effectiveness",IF(I82="Partial","Definition / governance",IF(J82="Partial","Implementation",IF(K82="Partial","Objective evidence",IF(L82="Partial","Effectiveness","None")))))))))</x:f>
      </x:c>
      <x:c r="P82" s="91" t="str">
        <x:f>IF(O82="","",IF(O82="None","Maintain the control and continue monitoring effectiveness",IF(O82="Definition / governance","Define or strengthen ownership, criteria, interfaces and the control method",IF(O82="Implementation","Deploy the defined control, close competence/communication gaps and verify adoption",IF(O82="Objective evidence","Clarify required evidence, sample execution and use targeted verification or internal audit",IF(O82="Effectiveness","Investigate the failure mechanism; apply proportionate structured RCCA where warranted and verify effectiveness","Confirm applicability"))))))</x:f>
      </x:c>
      <x:c r="Q82" s="91" t="n">
        <x:f>'CLAUSE 9'!T41</x:f>
        <x:v>0</x:v>
      </x:c>
      <x:c r="R82" s="91" t="n">
        <x:f>'ACTION CENTRE'!K185</x:f>
        <x:v>0</x:v>
      </x:c>
      <x:c r="S82" s="91" t="n">
        <x:f>'ACTION CENTRE'!L185</x:f>
        <x:v>0</x:v>
      </x:c>
      <x:c r="T82" s="91" t="n">
        <x:f>'ACTION CENTRE'!M185</x:f>
        <x:v>0</x:v>
      </x:c>
      <x:c r="U82" s="91" t="str">
        <x:f>IF(N82="","",IF(N82="Assured","Closed",IF(T82&lt;&gt;"",T82,"Open")))</x:f>
      </x:c>
      <x:c r="V82" s="91" t="str">
        <x:v>https://rgqualitymanagement.co.uk/quality-management-templates/</x:v>
      </x:c>
    </x:row>
    <x:row r="83">
      <x:c r="A83" s="91" t="str">
        <x:v>10</x:v>
      </x:c>
      <x:c r="B83" s="91" t="str">
        <x:v>10.1</x:v>
      </x:c>
      <x:c r="C83" s="91" t="str">
        <x:v>Improvement – general</x:v>
      </x:c>
      <x:c r="D83" s="91" t="str">
        <x:v>Control nonconformity, remove causes and drive sustained improvement. Focus: improvement – general.</x:v>
      </x:c>
      <x:c r="E83" s="91" t="str">
        <x:v>The control is clearly owned, consistently implemented, objectively evidenced and demonstrably effective.</x:v>
      </x:c>
      <x:c r="F83" s="91" t="str">
        <x:v>Applicable process documents, records, performance data, interviews and observed implementation.</x:v>
      </x:c>
      <x:c r="G83" s="91" t="str">
        <x:v>Weak improvement controls can allow recurrence, ineffective action and repeat customer impact.</x:v>
      </x:c>
      <x:c r="H83" s="91" t="n">
        <x:v>1</x:v>
      </x:c>
      <x:c r="I83" s="91" t="n">
        <x:f>'CLAUSE 10'!L25</x:f>
        <x:v>0</x:v>
      </x:c>
      <x:c r="J83" s="91" t="n">
        <x:f>'CLAUSE 10'!M25</x:f>
        <x:v>0</x:v>
      </x:c>
      <x:c r="K83" s="91" t="n">
        <x:f>'CLAUSE 10'!N25</x:f>
        <x:v>0</x:v>
      </x:c>
      <x:c r="L83" s="91" t="n">
        <x:f>'CLAUSE 10'!O25</x:f>
        <x:v>0</x:v>
      </x:c>
      <x:c r="M83" s="91" t="n">
        <x:f>IF(COUNTA(I83:L83)=0,"",IF(COUNTIF(I83:L83,"N/A")=4,"",ROUND((IF(I83="N/A",0,IF(I83="Yes",20,IF(I83="Partial",10,0)))+IF(J83="N/A",0,IF(J83="Yes",25,IF(J83="Partial",12.5,0)))+IF(K83="N/A",0,IF(K83="Yes",25,IF(K83="Partial",12.5,0)))+IF(L83="N/A",0,IF(L83="Yes",30,IF(L83="Partial",15,0))))/(IF(I83="N/A",0,20)+IF(J83="N/A",0,25)+IF(K83="N/A",0,25)+IF(L83="N/A",0,30))*100,0)))</x:f>
        <x:v>0</x:v>
      </x:c>
      <x:c r="N83" s="91" t="str">
        <x:f>IF(M83="","",IF(OR(L83="No",M83&lt;45),"Major gap",IF(M83&lt;70,"Material gap",IF(M83&lt;90,"Minor gap","Assured"))))</x:f>
      </x:c>
      <x:c r="O83" s="91" t="str">
        <x:f>IF(N83="","",IF(I83="No","Definition / governance",IF(J83="No","Implementation",IF(K83="No","Objective evidence",IF(L83="No","Effectiveness",IF(I83="Partial","Definition / governance",IF(J83="Partial","Implementation",IF(K83="Partial","Objective evidence",IF(L83="Partial","Effectiveness","None")))))))))</x:f>
      </x:c>
      <x:c r="P83" s="91" t="str">
        <x:f>IF(O83="","",IF(O83="None","Maintain the control and continue monitoring effectiveness",IF(O83="Definition / governance","Define or strengthen ownership, criteria, interfaces and the control method",IF(O83="Implementation","Deploy the defined control, close competence/communication gaps and verify adoption",IF(O83="Objective evidence","Clarify required evidence, sample execution and use targeted verification or internal audit",IF(O83="Effectiveness","Investigate the failure mechanism; apply proportionate structured RCCA where warranted and verify effectiveness","Confirm applicability"))))))</x:f>
      </x:c>
      <x:c r="Q83" s="91" t="n">
        <x:f>'CLAUSE 10'!T25</x:f>
        <x:v>0</x:v>
      </x:c>
      <x:c r="R83" s="91" t="n">
        <x:f>'ACTION CENTRE'!K187</x:f>
        <x:v>0</x:v>
      </x:c>
      <x:c r="S83" s="91" t="n">
        <x:f>'ACTION CENTRE'!L187</x:f>
        <x:v>0</x:v>
      </x:c>
      <x:c r="T83" s="91" t="n">
        <x:f>'ACTION CENTRE'!M187</x:f>
        <x:v>0</x:v>
      </x:c>
      <x:c r="U83" s="91" t="str">
        <x:f>IF(N83="","",IF(N83="Assured","Closed",IF(T83&lt;&gt;"",T83,"Open")))</x:f>
      </x:c>
      <x:c r="V83" s="91" t="str">
        <x:v>https://rgqualitymanagement.co.uk/quality-management-templates/</x:v>
      </x:c>
    </x:row>
    <x:row r="84">
      <x:c r="A84" s="91" t="str">
        <x:v>10</x:v>
      </x:c>
      <x:c r="B84" s="91" t="str">
        <x:v>10.2</x:v>
      </x:c>
      <x:c r="C84" s="91" t="str">
        <x:v>Nonconformity and corrective action</x:v>
      </x:c>
      <x:c r="D84" s="91" t="str">
        <x:v>Control nonconformity, remove causes and drive sustained improvement. Focus: nonconformity and corrective action.</x:v>
      </x:c>
      <x:c r="E84" s="91" t="str">
        <x:v>Containment protects the customer, root causes are evidenced, actions address causes and effectiveness is verified.</x:v>
      </x:c>
      <x:c r="F84" s="91" t="str">
        <x:v>NCR, containment, disposition, root-cause evidence, corrective action, recurrence review and effectiveness verification.</x:v>
      </x:c>
      <x:c r="G84" s="91" t="str">
        <x:v>Weak improvement controls can allow recurrence, ineffective action and repeat customer impact.</x:v>
      </x:c>
      <x:c r="H84" s="91" t="n">
        <x:v>1</x:v>
      </x:c>
      <x:c r="I84" s="91" t="n">
        <x:f>'CLAUSE 10'!L27</x:f>
        <x:v>0</x:v>
      </x:c>
      <x:c r="J84" s="91" t="n">
        <x:f>'CLAUSE 10'!M27</x:f>
        <x:v>0</x:v>
      </x:c>
      <x:c r="K84" s="91" t="n">
        <x:f>'CLAUSE 10'!N27</x:f>
        <x:v>0</x:v>
      </x:c>
      <x:c r="L84" s="91" t="n">
        <x:f>'CLAUSE 10'!O27</x:f>
        <x:v>0</x:v>
      </x:c>
      <x:c r="M84" s="91" t="n">
        <x:f>IF(COUNTA(I84:L84)=0,"",IF(COUNTIF(I84:L84,"N/A")=4,"",ROUND((IF(I84="N/A",0,IF(I84="Yes",20,IF(I84="Partial",10,0)))+IF(J84="N/A",0,IF(J84="Yes",25,IF(J84="Partial",12.5,0)))+IF(K84="N/A",0,IF(K84="Yes",25,IF(K84="Partial",12.5,0)))+IF(L84="N/A",0,IF(L84="Yes",30,IF(L84="Partial",15,0))))/(IF(I84="N/A",0,20)+IF(J84="N/A",0,25)+IF(K84="N/A",0,25)+IF(L84="N/A",0,30))*100,0)))</x:f>
        <x:v>0</x:v>
      </x:c>
      <x:c r="N84" s="91" t="str">
        <x:f>IF(M84="","",IF(OR(L84="No",M84&lt;45),"Major gap",IF(M84&lt;70,"Material gap",IF(M84&lt;90,"Minor gap","Assured"))))</x:f>
      </x:c>
      <x:c r="O84" s="91" t="str">
        <x:f>IF(N84="","",IF(I84="No","Definition / governance",IF(J84="No","Implementation",IF(K84="No","Objective evidence",IF(L84="No","Effectiveness",IF(I84="Partial","Definition / governance",IF(J84="Partial","Implementation",IF(K84="Partial","Objective evidence",IF(L84="Partial","Effectiveness","None")))))))))</x:f>
      </x:c>
      <x:c r="P84" s="91" t="str">
        <x:f>IF(O84="","",IF(O84="None","Maintain the control and continue monitoring effectiveness",IF(O84="Definition / governance","Define or strengthen ownership, criteria, interfaces and the control method",IF(O84="Implementation","Deploy the defined control, close competence/communication gaps and verify adoption",IF(O84="Objective evidence","Clarify required evidence, sample execution and use targeted verification or internal audit",IF(O84="Effectiveness","Investigate the failure mechanism; apply proportionate structured RCCA where warranted and verify effectiveness","Confirm applicability"))))))</x:f>
      </x:c>
      <x:c r="Q84" s="91" t="n">
        <x:f>'CLAUSE 10'!T27</x:f>
        <x:v>0</x:v>
      </x:c>
      <x:c r="R84" s="91" t="n">
        <x:f>'ACTION CENTRE'!K189</x:f>
        <x:v>0</x:v>
      </x:c>
      <x:c r="S84" s="91" t="n">
        <x:f>'ACTION CENTRE'!L189</x:f>
        <x:v>0</x:v>
      </x:c>
      <x:c r="T84" s="91" t="n">
        <x:f>'ACTION CENTRE'!M189</x:f>
        <x:v>0</x:v>
      </x:c>
      <x:c r="U84" s="91" t="str">
        <x:f>IF(N84="","",IF(N84="Assured","Closed",IF(T84&lt;&gt;"",T84,"Open")))</x:f>
      </x:c>
      <x:c r="V84" s="91" t="str">
        <x:v>https://rgqualitymanagement.co.uk/rcca-8d-toolkit/</x:v>
      </x:c>
    </x:row>
    <x:row r="85">
      <x:c r="A85" s="91" t="str">
        <x:v>10</x:v>
      </x:c>
      <x:c r="B85" s="91" t="str">
        <x:v>10.3</x:v>
      </x:c>
      <x:c r="C85" s="91" t="str">
        <x:v>Continual improvement</x:v>
      </x:c>
      <x:c r="D85" s="91" t="str">
        <x:v>Control nonconformity, remove causes and drive sustained improvement. Focus: continual improvement.</x:v>
      </x:c>
      <x:c r="E85" s="91" t="str">
        <x:v>Performance data, lessons learned and review outputs are converted into sustained, measurable improvement.</x:v>
      </x:c>
      <x:c r="F85" s="91" t="str">
        <x:v>Applicable process documents, records, performance data, interviews and observed implementation.</x:v>
      </x:c>
      <x:c r="G85" s="91" t="str">
        <x:v>Weak improvement controls can allow recurrence, ineffective action and repeat customer impact.</x:v>
      </x:c>
      <x:c r="H85" s="91" t="n">
        <x:v>30</x:v>
      </x:c>
      <x:c r="I85" s="91" t="n">
        <x:f>'CLAUSE 10'!L29</x:f>
        <x:v>0</x:v>
      </x:c>
      <x:c r="J85" s="91" t="n">
        <x:f>'CLAUSE 10'!M29</x:f>
        <x:v>0</x:v>
      </x:c>
      <x:c r="K85" s="91" t="n">
        <x:f>'CLAUSE 10'!N29</x:f>
        <x:v>0</x:v>
      </x:c>
      <x:c r="L85" s="91" t="n">
        <x:f>'CLAUSE 10'!O29</x:f>
        <x:v>0</x:v>
      </x:c>
      <x:c r="M85" s="91" t="n">
        <x:f>IF(COUNTA(I85:L85)=0,"",IF(COUNTIF(I85:L85,"N/A")=4,"",ROUND((IF(I85="N/A",0,IF(I85="Yes",20,IF(I85="Partial",10,0)))+IF(J85="N/A",0,IF(J85="Yes",25,IF(J85="Partial",12.5,0)))+IF(K85="N/A",0,IF(K85="Yes",25,IF(K85="Partial",12.5,0)))+IF(L85="N/A",0,IF(L85="Yes",30,IF(L85="Partial",15,0))))/(IF(I85="N/A",0,20)+IF(J85="N/A",0,25)+IF(K85="N/A",0,25)+IF(L85="N/A",0,30))*100,0)))</x:f>
        <x:v>0</x:v>
      </x:c>
      <x:c r="N85" s="91" t="str">
        <x:f>IF(M85="","",IF(OR(L85="No",M85&lt;45),"Major gap",IF(M85&lt;70,"Material gap",IF(M85&lt;90,"Minor gap","Assured"))))</x:f>
      </x:c>
      <x:c r="O85" s="91" t="str">
        <x:f>IF(N85="","",IF(I85="No","Definition / governance",IF(J85="No","Implementation",IF(K85="No","Objective evidence",IF(L85="No","Effectiveness",IF(I85="Partial","Definition / governance",IF(J85="Partial","Implementation",IF(K85="Partial","Objective evidence",IF(L85="Partial","Effectiveness","None")))))))))</x:f>
      </x:c>
      <x:c r="P85" s="91" t="str">
        <x:f>IF(O85="","",IF(O85="None","Maintain the control and continue monitoring effectiveness",IF(O85="Definition / governance","Define or strengthen ownership, criteria, interfaces and the control method",IF(O85="Implementation","Deploy the defined control, close competence/communication gaps and verify adoption",IF(O85="Objective evidence","Clarify required evidence, sample execution and use targeted verification or internal audit",IF(O85="Effectiveness","Investigate the failure mechanism; apply proportionate structured RCCA where warranted and verify effectiveness","Confirm applicability"))))))</x:f>
      </x:c>
      <x:c r="Q85" s="91" t="n">
        <x:f>'CLAUSE 10'!T29</x:f>
        <x:v>0</x:v>
      </x:c>
      <x:c r="R85" s="91" t="n">
        <x:f>'ACTION CENTRE'!K191</x:f>
        <x:v>0</x:v>
      </x:c>
      <x:c r="S85" s="91" t="n">
        <x:f>'ACTION CENTRE'!L191</x:f>
        <x:v>0</x:v>
      </x:c>
      <x:c r="T85" s="91" t="n">
        <x:f>'ACTION CENTRE'!M191</x:f>
        <x:v>0</x:v>
      </x:c>
      <x:c r="U85" s="91" t="str">
        <x:f>IF(N85="","",IF(N85="Assured","Closed",IF(T85&lt;&gt;"",T85,"Open")))</x:f>
      </x:c>
      <x:c r="V85" s="91" t="str">
        <x:v>https://rgqualitymanagement.co.uk/quality-management-templates/</x:v>
      </x:c>
    </x:row>
  </x:sheetData>
  <x:pageMargins left="0.7" right="0.7" top="0.75" bottom="0.75" header="0.3" footer="0.3"/>
</x:worksheet>
</file>

<file path=xl/worksheets/sheet14.xml><?xml version="1.0" encoding="utf-8"?>
<x:worksheet xmlns:x="http://schemas.openxmlformats.org/spreadsheetml/2006/main">
  <x:sheetFormatPr defaultRowHeight="15"/>
  <x:sheetData>
    <x:row r="1">
      <x:c r="A1" t="str">
        <x:v>Assessment</x:v>
      </x:c>
      <x:c r="B1" t="str">
        <x:v>Action Status</x:v>
      </x:c>
      <x:c r="C1" t="str">
        <x:v>Priority</x:v>
      </x:c>
    </x:row>
    <x:row r="2">
      <x:c r="A2" t="str">
        <x:v>Yes</x:v>
      </x:c>
      <x:c r="B2" t="str">
        <x:v>Open</x:v>
      </x:c>
      <x:c r="C2" t="str">
        <x:v>Critical</x:v>
      </x:c>
    </x:row>
    <x:row r="3">
      <x:c r="A3" t="str">
        <x:v>Partial</x:v>
      </x:c>
      <x:c r="B3" t="str">
        <x:v>In progress</x:v>
      </x:c>
      <x:c r="C3" t="str">
        <x:v>High</x:v>
      </x:c>
    </x:row>
    <x:row r="4">
      <x:c r="A4" t="str">
        <x:v>No</x:v>
      </x:c>
      <x:c r="B4" t="str">
        <x:v>Awaiting evidence</x:v>
      </x:c>
      <x:c r="C4" t="str">
        <x:v>Medium</x:v>
      </x:c>
    </x:row>
    <x:row r="5">
      <x:c r="A5" t="str">
        <x:v>N/A</x:v>
      </x:c>
      <x:c r="B5" t="str">
        <x:v>Effectiveness review</x:v>
      </x:c>
      <x:c r="C5" t="str">
        <x:v>Low</x:v>
      </x:c>
    </x:row>
    <x:row r="6">
      <x:c r="A6" t="str">
        <x:v>Unknown</x:v>
      </x:c>
      <x:c r="B6" t="str">
        <x:v>Closed</x:v>
      </x:c>
    </x:row>
  </x:sheetData>
  <x:pageMargins left="0.7" right="0.7" top="0.75" bottom="0.75" header="0.3" footer="0.3"/>
</x:worksheet>
</file>